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oficjak\Desktop\"/>
    </mc:Choice>
  </mc:AlternateContent>
  <xr:revisionPtr revIDLastSave="0" documentId="13_ncr:1_{5FA2FE4F-BA81-4737-987E-AF2E95FF9221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Vzor" sheetId="2" r:id="rId1"/>
    <sheet name="Histor" sheetId="3" r:id="rId2"/>
  </sheets>
  <externalReferences>
    <externalReference r:id="rId3"/>
  </externalReferences>
  <definedNames>
    <definedName name="_xlnm.Print_Area" localSheetId="0">Vzor!$B$1:$N$82</definedName>
    <definedName name="Recover">[1]Macro1!$A$80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5" i="3" l="1"/>
  <c r="F44" i="3"/>
  <c r="F43" i="3"/>
  <c r="F42" i="3"/>
  <c r="G13" i="3" l="1"/>
  <c r="G19" i="3"/>
  <c r="K47" i="3" l="1"/>
  <c r="K45" i="3"/>
  <c r="K44" i="3"/>
  <c r="K43" i="3"/>
  <c r="K42" i="3"/>
  <c r="H50" i="3"/>
  <c r="H48" i="3"/>
  <c r="H47" i="3"/>
  <c r="H46" i="3"/>
  <c r="E50" i="3"/>
  <c r="E48" i="3"/>
  <c r="E47" i="3"/>
  <c r="E46" i="3"/>
  <c r="E41" i="3"/>
  <c r="G40" i="3"/>
  <c r="P40" i="3" s="1"/>
  <c r="G24" i="3"/>
  <c r="M24" i="3" s="1"/>
  <c r="G8" i="3"/>
  <c r="J8" i="3" s="1"/>
  <c r="F8" i="3" l="1"/>
  <c r="I8" i="3" s="1"/>
  <c r="M8" i="3"/>
  <c r="P8" i="3"/>
  <c r="E8" i="3"/>
  <c r="P24" i="3"/>
  <c r="M40" i="3"/>
  <c r="F40" i="3"/>
  <c r="J40" i="3"/>
  <c r="J24" i="3"/>
  <c r="F24" i="3"/>
  <c r="L45" i="3"/>
  <c r="L44" i="3"/>
  <c r="L43" i="3"/>
  <c r="L42" i="3"/>
  <c r="I50" i="3"/>
  <c r="I48" i="3"/>
  <c r="I47" i="3"/>
  <c r="I46" i="3"/>
  <c r="F50" i="3"/>
  <c r="F48" i="3"/>
  <c r="F47" i="3"/>
  <c r="F46" i="3"/>
  <c r="F41" i="3"/>
  <c r="F35" i="3"/>
  <c r="O8" i="3" l="1"/>
  <c r="L8" i="3"/>
  <c r="K8" i="3"/>
  <c r="N8" i="3"/>
  <c r="H8" i="3"/>
  <c r="L40" i="3"/>
  <c r="O40" i="3"/>
  <c r="I40" i="3"/>
  <c r="E40" i="3"/>
  <c r="L24" i="3"/>
  <c r="E24" i="3"/>
  <c r="I24" i="3"/>
  <c r="O24" i="3"/>
  <c r="L43" i="2"/>
  <c r="H40" i="3" l="1"/>
  <c r="K40" i="3"/>
  <c r="N40" i="3"/>
  <c r="H24" i="3"/>
  <c r="N24" i="3"/>
  <c r="K24" i="3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N43" i="2"/>
  <c r="M43" i="2"/>
  <c r="N41" i="2"/>
  <c r="M41" i="2"/>
  <c r="L41" i="2"/>
  <c r="N40" i="2"/>
  <c r="M40" i="2"/>
  <c r="L40" i="2"/>
  <c r="F42" i="2"/>
  <c r="L47" i="3"/>
  <c r="K42" i="2"/>
  <c r="K39" i="2" s="1"/>
  <c r="K44" i="2" s="1"/>
  <c r="J42" i="2"/>
  <c r="J39" i="2" s="1"/>
  <c r="J44" i="2" s="1"/>
  <c r="I42" i="2"/>
  <c r="I39" i="2" s="1"/>
  <c r="I44" i="2" s="1"/>
  <c r="H42" i="2"/>
  <c r="H39" i="2" s="1"/>
  <c r="G42" i="2"/>
  <c r="G39" i="2" s="1"/>
  <c r="K46" i="3"/>
  <c r="M31" i="3"/>
  <c r="J31" i="3"/>
  <c r="G31" i="3"/>
  <c r="M2" i="3"/>
  <c r="J2" i="3"/>
  <c r="G2" i="3"/>
  <c r="L46" i="3"/>
  <c r="G25" i="3"/>
  <c r="J25" i="3"/>
  <c r="M25" i="3"/>
  <c r="J29" i="3"/>
  <c r="J28" i="3" s="1"/>
  <c r="M29" i="3"/>
  <c r="M28" i="3" s="1"/>
  <c r="G9" i="3"/>
  <c r="J9" i="3"/>
  <c r="M9" i="3"/>
  <c r="M41" i="3" s="1"/>
  <c r="G15" i="3"/>
  <c r="G47" i="3" s="1"/>
  <c r="J13" i="3"/>
  <c r="J15" i="3"/>
  <c r="J47" i="3" s="1"/>
  <c r="M13" i="3"/>
  <c r="M12" i="3" s="1"/>
  <c r="M15" i="3"/>
  <c r="M47" i="3" s="1"/>
  <c r="P18" i="3"/>
  <c r="P34" i="3"/>
  <c r="P17" i="3"/>
  <c r="P49" i="3" s="1"/>
  <c r="P16" i="3"/>
  <c r="P48" i="3" s="1"/>
  <c r="P32" i="3"/>
  <c r="P14" i="3"/>
  <c r="P30" i="3"/>
  <c r="M46" i="3"/>
  <c r="J50" i="3"/>
  <c r="J49" i="3"/>
  <c r="J48" i="3"/>
  <c r="J46" i="3"/>
  <c r="G50" i="3"/>
  <c r="G48" i="3"/>
  <c r="G46" i="3"/>
  <c r="H49" i="3"/>
  <c r="E49" i="3"/>
  <c r="M50" i="3"/>
  <c r="O34" i="3"/>
  <c r="O18" i="3"/>
  <c r="O17" i="3"/>
  <c r="O49" i="3" s="1"/>
  <c r="F49" i="3"/>
  <c r="I49" i="3"/>
  <c r="K50" i="3"/>
  <c r="K49" i="3"/>
  <c r="K48" i="3"/>
  <c r="K41" i="3"/>
  <c r="H45" i="3"/>
  <c r="H44" i="3"/>
  <c r="H43" i="3"/>
  <c r="H42" i="3"/>
  <c r="H41" i="3"/>
  <c r="E45" i="3"/>
  <c r="E44" i="3"/>
  <c r="E43" i="3"/>
  <c r="E42" i="3"/>
  <c r="N16" i="3"/>
  <c r="N18" i="3"/>
  <c r="N34" i="3"/>
  <c r="N17" i="3"/>
  <c r="N49" i="3" s="1"/>
  <c r="N33" i="3"/>
  <c r="N32" i="3"/>
  <c r="N15" i="3"/>
  <c r="N31" i="3"/>
  <c r="N14" i="3"/>
  <c r="N30" i="3"/>
  <c r="N13" i="3"/>
  <c r="N29" i="3"/>
  <c r="N12" i="3"/>
  <c r="N28" i="3"/>
  <c r="N11" i="3"/>
  <c r="N27" i="3"/>
  <c r="N10" i="3"/>
  <c r="N26" i="3"/>
  <c r="N9" i="3"/>
  <c r="N25" i="3"/>
  <c r="L49" i="3"/>
  <c r="L50" i="3"/>
  <c r="L48" i="3"/>
  <c r="M48" i="3"/>
  <c r="M49" i="3"/>
  <c r="G49" i="3"/>
  <c r="P33" i="3"/>
  <c r="L41" i="3"/>
  <c r="O33" i="3"/>
  <c r="O16" i="3"/>
  <c r="O32" i="3"/>
  <c r="O15" i="3"/>
  <c r="O31" i="3"/>
  <c r="O14" i="3"/>
  <c r="O30" i="3"/>
  <c r="O13" i="3"/>
  <c r="O29" i="3"/>
  <c r="O12" i="3"/>
  <c r="O28" i="3"/>
  <c r="O11" i="3"/>
  <c r="O27" i="3"/>
  <c r="O10" i="3"/>
  <c r="O26" i="3"/>
  <c r="O9" i="3"/>
  <c r="O25" i="3"/>
  <c r="G35" i="3"/>
  <c r="E35" i="3"/>
  <c r="F19" i="3"/>
  <c r="I42" i="3"/>
  <c r="I43" i="3"/>
  <c r="I44" i="3"/>
  <c r="I45" i="3"/>
  <c r="I41" i="3"/>
  <c r="E19" i="3"/>
  <c r="G29" i="3"/>
  <c r="G28" i="3" s="1"/>
  <c r="G41" i="3" l="1"/>
  <c r="N50" i="3"/>
  <c r="N47" i="3"/>
  <c r="N42" i="3"/>
  <c r="N44" i="3"/>
  <c r="N46" i="3"/>
  <c r="N48" i="3"/>
  <c r="J41" i="3"/>
  <c r="N41" i="3"/>
  <c r="N43" i="3"/>
  <c r="N45" i="3"/>
  <c r="O50" i="3"/>
  <c r="G27" i="3"/>
  <c r="G26" i="3" s="1"/>
  <c r="O46" i="3"/>
  <c r="O48" i="3"/>
  <c r="O47" i="3"/>
  <c r="M39" i="2"/>
  <c r="J45" i="3"/>
  <c r="P9" i="3"/>
  <c r="P50" i="3"/>
  <c r="O45" i="3"/>
  <c r="O43" i="3"/>
  <c r="O41" i="3"/>
  <c r="O42" i="3"/>
  <c r="O44" i="3"/>
  <c r="M27" i="3"/>
  <c r="M26" i="3" s="1"/>
  <c r="P31" i="3"/>
  <c r="M42" i="2"/>
  <c r="P25" i="3"/>
  <c r="P13" i="3"/>
  <c r="G44" i="2"/>
  <c r="M44" i="2" s="1"/>
  <c r="J12" i="3"/>
  <c r="J11" i="3" s="1"/>
  <c r="J10" i="3" s="1"/>
  <c r="P29" i="3"/>
  <c r="L42" i="2"/>
  <c r="P46" i="3"/>
  <c r="P15" i="3"/>
  <c r="P47" i="3" s="1"/>
  <c r="F39" i="2"/>
  <c r="F44" i="2" s="1"/>
  <c r="L44" i="2" s="1"/>
  <c r="P28" i="3"/>
  <c r="J27" i="3"/>
  <c r="J26" i="3" s="1"/>
  <c r="M11" i="3"/>
  <c r="M44" i="3"/>
  <c r="H44" i="2"/>
  <c r="N44" i="2" s="1"/>
  <c r="N39" i="2"/>
  <c r="G12" i="3"/>
  <c r="G11" i="3" s="1"/>
  <c r="G10" i="3" s="1"/>
  <c r="M45" i="3"/>
  <c r="N42" i="2"/>
  <c r="G45" i="3"/>
  <c r="P26" i="3" l="1"/>
  <c r="I45" i="2" s="1"/>
  <c r="J42" i="3"/>
  <c r="P41" i="3"/>
  <c r="P45" i="3"/>
  <c r="L39" i="2"/>
  <c r="J43" i="3"/>
  <c r="J44" i="3"/>
  <c r="P27" i="3"/>
  <c r="M10" i="3"/>
  <c r="M42" i="3" s="1"/>
  <c r="M43" i="3"/>
  <c r="P12" i="3"/>
  <c r="P44" i="3" s="1"/>
  <c r="G44" i="3"/>
  <c r="P11" i="3" l="1"/>
  <c r="P43" i="3" s="1"/>
  <c r="G43" i="3"/>
  <c r="P10" i="3" l="1"/>
  <c r="G42" i="3"/>
  <c r="P42" i="3" l="1"/>
  <c r="F45" i="2"/>
  <c r="L45" i="2" s="1"/>
</calcChain>
</file>

<file path=xl/sharedStrings.xml><?xml version="1.0" encoding="utf-8"?>
<sst xmlns="http://schemas.openxmlformats.org/spreadsheetml/2006/main" count="155" uniqueCount="96">
  <si>
    <t>za obvyklých povětrnostních podmínek</t>
  </si>
  <si>
    <t>za nepříznivých povětrnostních podmínek</t>
  </si>
  <si>
    <t>v důsledku události mimo soustavu a u výrobce</t>
  </si>
  <si>
    <t>Zahrnutá přerušení distribuce elektřiny</t>
  </si>
  <si>
    <t>plánovaná</t>
  </si>
  <si>
    <t>neplánovaná</t>
  </si>
  <si>
    <t>poruchová</t>
  </si>
  <si>
    <t>způsobená poruchou vlastního zařízení</t>
  </si>
  <si>
    <t>vynucená</t>
  </si>
  <si>
    <t>mimořádná</t>
  </si>
  <si>
    <t>nn</t>
  </si>
  <si>
    <t>vn</t>
  </si>
  <si>
    <t>vvn</t>
  </si>
  <si>
    <t>[1/rok]</t>
  </si>
  <si>
    <t>[min/rok]</t>
  </si>
  <si>
    <t>Průměrná doba trvání jednoho přerušení distribuce elektřiny u zákazníka na napěťové hladině</t>
  </si>
  <si>
    <t>Průměrný počet přerušení distribuce elektřiny u zákazníka na napěťové hladině</t>
  </si>
  <si>
    <t>[min]</t>
  </si>
  <si>
    <t>Průměrná souhrnná doba trvání přerušení distribuce elektřiny u zákazníka na napěťové hladině</t>
  </si>
  <si>
    <t>Průměrný počet přerušení distribuce elektřiny u zákazníka na napěťové hladině [1/rok]</t>
  </si>
  <si>
    <t>Průměrná souhrnná doba trvání přerušení distribuce elektřiny u zákazníka na napěťové hladině [min/rok]</t>
  </si>
  <si>
    <t>Počet zákazníků</t>
  </si>
  <si>
    <t>Průměrná souhr. doba trvání</t>
  </si>
  <si>
    <t>přerušení distr. el. v soustavě</t>
  </si>
  <si>
    <t>Průměrný počet přerušení distr.</t>
  </si>
  <si>
    <t>el. v soustavě [1/rok]</t>
  </si>
  <si>
    <t>Průměrná doba trvání jednoho přerušení distribuce elektřiny u zákazníka na napěťové hladině [min]</t>
  </si>
  <si>
    <t>Prům. doba trvání jedn. přer.</t>
  </si>
  <si>
    <t>distr. el. v soustavě [min]</t>
  </si>
  <si>
    <t>Standard</t>
  </si>
  <si>
    <t>dodržení plánovaného omezení nebo přerušení distribuce elektřiny</t>
  </si>
  <si>
    <t>výměny poškozené pojistky</t>
  </si>
  <si>
    <t>zaslání stanoviska k žádosti o připojení zařízení žadatele k přenosové nebo distribuční soustavě</t>
  </si>
  <si>
    <t>umožnění přenosu nebo distribuce elektřiny</t>
  </si>
  <si>
    <t>předávání údajů o měření</t>
  </si>
  <si>
    <t>lhůty pro vyřízení reklamace vyúčtování distribuce elektřiny</t>
  </si>
  <si>
    <t>§</t>
  </si>
  <si>
    <t>Počet případů</t>
  </si>
  <si>
    <t>Napěťová hladina</t>
  </si>
  <si>
    <t>Počet zákazníků [-]</t>
  </si>
  <si>
    <t>Délka kabelových vedení [km]</t>
  </si>
  <si>
    <t>Délka venkovních vedení [km]</t>
  </si>
  <si>
    <t>ukončení přerušení distribuce elektřiny z důvodu prodlení zákazníka nebo dodavatele sdružené služby s úhradou plateb za poskytnutou distribuci</t>
  </si>
  <si>
    <t>ukončení přerušení distribuce elektřiny na žádost dodavatele nebo dodavatele sdružené služby</t>
  </si>
  <si>
    <t>dodržení termínu schůzky se zákazníkem</t>
  </si>
  <si>
    <t>[-]</t>
  </si>
  <si>
    <t>[%]</t>
  </si>
  <si>
    <t>SOUHRNNÁ ZPRÁVA O DOSAŽENÉ ÚROVNI KVALITY DISTRIBUCE ELEKTŘINY A SOUVISEJÍCÍCH SLUŽEB</t>
  </si>
  <si>
    <t>Rok:</t>
  </si>
  <si>
    <t>Počet vyplacených náhrad</t>
  </si>
  <si>
    <t>Výše vyplacených náhrad</t>
  </si>
  <si>
    <t>Celkem</t>
  </si>
  <si>
    <t>[Kč]</t>
  </si>
  <si>
    <t>ostatní neplánovaná</t>
  </si>
  <si>
    <t>Standard nedodržen</t>
  </si>
  <si>
    <t>z toho poruchová za obvyklých povětrnostních podmínek</t>
  </si>
  <si>
    <t>z toho ostatní neplánovaná</t>
  </si>
  <si>
    <t>Teoretická výše náhrad*</t>
  </si>
  <si>
    <r>
      <t>SAIFI</t>
    </r>
    <r>
      <rPr>
        <b/>
        <i/>
        <vertAlign val="subscript"/>
        <sz val="10"/>
        <rFont val="Arial"/>
        <family val="2"/>
        <charset val="238"/>
      </rPr>
      <t>nn</t>
    </r>
  </si>
  <si>
    <r>
      <t>SAIFI</t>
    </r>
    <r>
      <rPr>
        <b/>
        <i/>
        <vertAlign val="subscript"/>
        <sz val="10"/>
        <rFont val="Arial"/>
        <family val="2"/>
        <charset val="238"/>
      </rPr>
      <t>vn</t>
    </r>
  </si>
  <si>
    <r>
      <t>SAIFI</t>
    </r>
    <r>
      <rPr>
        <b/>
        <i/>
        <vertAlign val="subscript"/>
        <sz val="10"/>
        <rFont val="Arial"/>
        <family val="2"/>
        <charset val="238"/>
      </rPr>
      <t>vvn</t>
    </r>
  </si>
  <si>
    <r>
      <t>SAIDI</t>
    </r>
    <r>
      <rPr>
        <b/>
        <i/>
        <vertAlign val="subscript"/>
        <sz val="10"/>
        <rFont val="Arial"/>
        <family val="2"/>
        <charset val="238"/>
      </rPr>
      <t>nn</t>
    </r>
  </si>
  <si>
    <r>
      <t>SAIDI</t>
    </r>
    <r>
      <rPr>
        <b/>
        <i/>
        <vertAlign val="subscript"/>
        <sz val="10"/>
        <rFont val="Arial"/>
        <family val="2"/>
        <charset val="238"/>
      </rPr>
      <t>vn</t>
    </r>
  </si>
  <si>
    <r>
      <t>SAIDI</t>
    </r>
    <r>
      <rPr>
        <b/>
        <i/>
        <vertAlign val="subscript"/>
        <sz val="10"/>
        <rFont val="Arial"/>
        <family val="2"/>
        <charset val="238"/>
      </rPr>
      <t>vvn</t>
    </r>
  </si>
  <si>
    <r>
      <t>SAIDI</t>
    </r>
    <r>
      <rPr>
        <b/>
        <i/>
        <vertAlign val="subscript"/>
        <sz val="10"/>
        <rFont val="Arial"/>
        <family val="2"/>
        <charset val="238"/>
      </rPr>
      <t>vše</t>
    </r>
  </si>
  <si>
    <r>
      <t>CAIDI</t>
    </r>
    <r>
      <rPr>
        <b/>
        <i/>
        <vertAlign val="subscript"/>
        <sz val="10"/>
        <rFont val="Arial"/>
        <family val="2"/>
        <charset val="238"/>
      </rPr>
      <t>nn</t>
    </r>
  </si>
  <si>
    <r>
      <t>CAIDI</t>
    </r>
    <r>
      <rPr>
        <b/>
        <i/>
        <vertAlign val="subscript"/>
        <sz val="10"/>
        <rFont val="Arial"/>
        <family val="2"/>
        <charset val="238"/>
      </rPr>
      <t>vn</t>
    </r>
  </si>
  <si>
    <r>
      <t>CAIDI</t>
    </r>
    <r>
      <rPr>
        <b/>
        <i/>
        <vertAlign val="subscript"/>
        <sz val="10"/>
        <rFont val="Arial"/>
        <family val="2"/>
        <charset val="238"/>
      </rPr>
      <t>vvn</t>
    </r>
  </si>
  <si>
    <r>
      <t>CAIDI</t>
    </r>
    <r>
      <rPr>
        <b/>
        <i/>
        <vertAlign val="subscript"/>
        <sz val="10"/>
        <rFont val="Arial"/>
        <family val="2"/>
        <charset val="238"/>
      </rPr>
      <t>vše</t>
    </r>
  </si>
  <si>
    <t>způsobená třetí osobou</t>
  </si>
  <si>
    <t>Příloha č. 6 k vyhlášce č. 540/2005 Sb.</t>
  </si>
  <si>
    <t>Celkové množství distribuované elektřiny [MWh]</t>
  </si>
  <si>
    <t>ukončení přerušení přenosu nebo distribuce elektřiny</t>
  </si>
  <si>
    <t>lhůty pro vyřízení reklamace na kvalitu napětí</t>
  </si>
  <si>
    <t>lhůty pro odstranění příčin snížené kvality napětí</t>
  </si>
  <si>
    <t>výměny měřicího zařízení a vyrovnání plateb</t>
  </si>
  <si>
    <t>z toho poruchová způsobená jednáním třetí osoby</t>
  </si>
  <si>
    <t>* Teoretická výše náhrad - výše náhrad v případě, že by o náhradu požádali všichni zákaznící, kteří měli na poskytnutí náhrad právo.</t>
  </si>
  <si>
    <t>3. Dosažené hodnoty ukazatelů nepřetržitosti distribuce elektřiny (SAIFI, SAIDI) pro zákazníky napájené z hladiny nízkého napětí v posledních 3 letech (graficky)</t>
  </si>
  <si>
    <t>4. Komentář provozovatele distribuční soustavy k hodnocenému období a k dosaženým hodnotám ukazatelů nepřetržitosti distribuce elektřiny</t>
  </si>
  <si>
    <t>celkem - hladinové ukazatele</t>
  </si>
  <si>
    <t>celkem - systémové ukazatele</t>
  </si>
  <si>
    <t xml:space="preserve">Držitel licence: </t>
  </si>
  <si>
    <t>Počet elektroměrů</t>
  </si>
  <si>
    <r>
      <t>SAIFI</t>
    </r>
    <r>
      <rPr>
        <b/>
        <i/>
        <vertAlign val="subscript"/>
        <sz val="10"/>
        <rFont val="Arial"/>
        <family val="2"/>
        <charset val="238"/>
      </rPr>
      <t>vše</t>
    </r>
  </si>
  <si>
    <t xml:space="preserve"> - Vznik licence 1.7.2016 - původní provozovatel LDS ČEZ Distribuce, a.s.</t>
  </si>
  <si>
    <t xml:space="preserve"> - Rozšíření licence od 1.11.2016 - původní provozovatel STABRA CZ, s.r.o.</t>
  </si>
  <si>
    <t xml:space="preserve"> - Změna licence od 27.9.2019 (změna délky kabelových rozvodů)</t>
  </si>
  <si>
    <t xml:space="preserve"> - Změna licence od 17.9.2020 (změna délky kabelových rozvodů)</t>
  </si>
  <si>
    <t xml:space="preserve"> - Změna licence od 1.1.2020 (rozšíření LDS - fůze sloučením)</t>
  </si>
  <si>
    <t xml:space="preserve"> - Změna licence od 27.7.2021 (změna délky kabelových rozvodů)</t>
  </si>
  <si>
    <t xml:space="preserve"> - Změna licence od 14.1.2021 (rozšíření LDS - vymezené území Řež)</t>
  </si>
  <si>
    <t xml:space="preserve"> - Fúze se společností ČEZ LDS od 1.1.2023</t>
  </si>
  <si>
    <t>2. Dosažené hodnoty ukazatelů nepřetržitosti distribuce elektřiny v roce 2024</t>
  </si>
  <si>
    <t>1. Plnění standardů distribuce elektřiny v roce 2024</t>
  </si>
  <si>
    <t>ČEZ ESL,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</si>
</sst>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22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vertAlign val="subscript"/>
      <sz val="10"/>
      <name val="Arial"/>
      <family val="2"/>
      <charset val="238"/>
    </font>
    <font>
      <sz val="11"/>
      <name val="Arial"/>
      <family val="2"/>
      <charset val="238"/>
    </font>
    <font>
      <b/>
      <sz val="13"/>
      <name val="Arial"/>
      <family val="2"/>
      <charset val="238"/>
    </font>
    <font>
      <u/>
      <sz val="10"/>
      <color indexed="12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00B9F2"/>
      <name val="Wingdings 2"/>
      <family val="1"/>
      <charset val="2"/>
    </font>
    <font>
      <sz val="10"/>
      <color theme="1"/>
      <name val="Arial"/>
      <family val="2"/>
      <charset val="238"/>
    </font>
    <font>
      <sz val="10"/>
      <color rgb="FF0000FF"/>
      <name val="Arial"/>
      <family val="2"/>
      <charset val="238"/>
    </font>
    <font>
      <sz val="10"/>
      <color rgb="FF0000FF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6" fillId="0" borderId="0"/>
  </cellStyleXfs>
  <cellXfs count="3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7" fillId="0" borderId="18" xfId="3" applyFont="1" applyBorder="1" applyAlignment="1">
      <alignment horizontal="center" vertical="center"/>
    </xf>
    <xf numFmtId="0" fontId="7" fillId="0" borderId="19" xfId="3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19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10" fillId="0" borderId="0" xfId="0" applyFont="1" applyAlignment="1">
      <alignment horizontal="left" vertical="center"/>
    </xf>
    <xf numFmtId="0" fontId="4" fillId="0" borderId="0" xfId="0" applyFont="1"/>
    <xf numFmtId="0" fontId="4" fillId="0" borderId="36" xfId="0" applyFont="1" applyBorder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vertical="center"/>
    </xf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3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9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3" xfId="0" applyFont="1" applyBorder="1"/>
    <xf numFmtId="0" fontId="1" fillId="0" borderId="10" xfId="0" applyFont="1" applyBorder="1"/>
    <xf numFmtId="0" fontId="1" fillId="0" borderId="0" xfId="0" applyFont="1"/>
    <xf numFmtId="0" fontId="1" fillId="0" borderId="37" xfId="0" applyFont="1" applyBorder="1"/>
    <xf numFmtId="0" fontId="13" fillId="0" borderId="38" xfId="0" applyFont="1" applyBorder="1"/>
    <xf numFmtId="0" fontId="13" fillId="0" borderId="39" xfId="0" applyFont="1" applyBorder="1"/>
    <xf numFmtId="0" fontId="14" fillId="0" borderId="0" xfId="0" applyFont="1"/>
    <xf numFmtId="0" fontId="16" fillId="0" borderId="14" xfId="0" applyFont="1" applyBorder="1"/>
    <xf numFmtId="0" fontId="16" fillId="0" borderId="15" xfId="0" applyFont="1" applyBorder="1"/>
    <xf numFmtId="0" fontId="16" fillId="0" borderId="16" xfId="0" applyFont="1" applyBorder="1"/>
    <xf numFmtId="0" fontId="16" fillId="0" borderId="13" xfId="0" applyFont="1" applyBorder="1"/>
    <xf numFmtId="0" fontId="16" fillId="0" borderId="6" xfId="0" applyFont="1" applyBorder="1"/>
    <xf numFmtId="0" fontId="16" fillId="0" borderId="7" xfId="0" applyFont="1" applyBorder="1"/>
    <xf numFmtId="0" fontId="16" fillId="0" borderId="8" xfId="0" applyFont="1" applyBorder="1"/>
    <xf numFmtId="0" fontId="16" fillId="0" borderId="4" xfId="0" applyFont="1" applyBorder="1"/>
    <xf numFmtId="0" fontId="16" fillId="0" borderId="5" xfId="0" applyFont="1" applyBorder="1"/>
    <xf numFmtId="0" fontId="16" fillId="0" borderId="9" xfId="0" applyFont="1" applyBorder="1"/>
    <xf numFmtId="0" fontId="16" fillId="0" borderId="11" xfId="0" applyFont="1" applyBorder="1"/>
    <xf numFmtId="0" fontId="16" fillId="0" borderId="12" xfId="0" applyFont="1" applyBorder="1"/>
    <xf numFmtId="0" fontId="16" fillId="0" borderId="3" xfId="0" applyFont="1" applyBorder="1"/>
    <xf numFmtId="0" fontId="16" fillId="0" borderId="10" xfId="0" applyFont="1" applyBorder="1"/>
    <xf numFmtId="0" fontId="16" fillId="0" borderId="0" xfId="0" applyFont="1"/>
    <xf numFmtId="0" fontId="16" fillId="0" borderId="37" xfId="0" applyFont="1" applyBorder="1"/>
    <xf numFmtId="0" fontId="0" fillId="0" borderId="40" xfId="0" applyBorder="1"/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2" fontId="0" fillId="0" borderId="43" xfId="0" applyNumberFormat="1" applyBorder="1" applyAlignment="1">
      <alignment vertical="center"/>
    </xf>
    <xf numFmtId="2" fontId="0" fillId="0" borderId="31" xfId="0" applyNumberFormat="1" applyBorder="1" applyAlignment="1">
      <alignment vertical="center"/>
    </xf>
    <xf numFmtId="164" fontId="7" fillId="0" borderId="44" xfId="0" applyNumberFormat="1" applyFont="1" applyBorder="1" applyAlignment="1">
      <alignment vertical="center"/>
    </xf>
    <xf numFmtId="164" fontId="7" fillId="0" borderId="45" xfId="0" applyNumberFormat="1" applyFont="1" applyBorder="1" applyAlignment="1">
      <alignment vertical="center"/>
    </xf>
    <xf numFmtId="164" fontId="7" fillId="0" borderId="46" xfId="0" applyNumberFormat="1" applyFont="1" applyBorder="1" applyAlignment="1">
      <alignment vertical="center"/>
    </xf>
    <xf numFmtId="164" fontId="7" fillId="0" borderId="22" xfId="0" applyNumberFormat="1" applyFont="1" applyBorder="1" applyAlignment="1">
      <alignment vertical="center"/>
    </xf>
    <xf numFmtId="164" fontId="7" fillId="0" borderId="36" xfId="0" applyNumberFormat="1" applyFont="1" applyBorder="1" applyAlignment="1">
      <alignment vertical="center"/>
    </xf>
    <xf numFmtId="164" fontId="7" fillId="0" borderId="47" xfId="0" applyNumberFormat="1" applyFont="1" applyBorder="1" applyAlignment="1">
      <alignment vertical="center"/>
    </xf>
    <xf numFmtId="164" fontId="7" fillId="0" borderId="48" xfId="0" applyNumberFormat="1" applyFont="1" applyBorder="1" applyAlignment="1">
      <alignment vertical="center"/>
    </xf>
    <xf numFmtId="164" fontId="7" fillId="0" borderId="49" xfId="0" applyNumberFormat="1" applyFont="1" applyBorder="1" applyAlignment="1">
      <alignment vertical="center"/>
    </xf>
    <xf numFmtId="164" fontId="7" fillId="0" borderId="50" xfId="0" applyNumberFormat="1" applyFont="1" applyBorder="1"/>
    <xf numFmtId="164" fontId="7" fillId="0" borderId="51" xfId="0" applyNumberFormat="1" applyFont="1" applyBorder="1"/>
    <xf numFmtId="164" fontId="7" fillId="0" borderId="52" xfId="0" applyNumberFormat="1" applyFont="1" applyBorder="1"/>
    <xf numFmtId="164" fontId="7" fillId="0" borderId="53" xfId="0" applyNumberFormat="1" applyFont="1" applyBorder="1"/>
    <xf numFmtId="164" fontId="7" fillId="0" borderId="48" xfId="0" applyNumberFormat="1" applyFont="1" applyBorder="1"/>
    <xf numFmtId="164" fontId="7" fillId="0" borderId="54" xfId="0" applyNumberFormat="1" applyFont="1" applyBorder="1"/>
    <xf numFmtId="164" fontId="7" fillId="0" borderId="17" xfId="0" applyNumberFormat="1" applyFont="1" applyBorder="1"/>
    <xf numFmtId="164" fontId="7" fillId="0" borderId="3" xfId="0" applyNumberFormat="1" applyFont="1" applyBorder="1"/>
    <xf numFmtId="164" fontId="7" fillId="0" borderId="32" xfId="0" applyNumberFormat="1" applyFont="1" applyBorder="1"/>
    <xf numFmtId="164" fontId="7" fillId="0" borderId="18" xfId="0" applyNumberFormat="1" applyFont="1" applyBorder="1"/>
    <xf numFmtId="164" fontId="7" fillId="0" borderId="27" xfId="0" applyNumberFormat="1" applyFont="1" applyBorder="1"/>
    <xf numFmtId="164" fontId="7" fillId="0" borderId="28" xfId="0" applyNumberFormat="1" applyFont="1" applyBorder="1"/>
    <xf numFmtId="164" fontId="7" fillId="0" borderId="29" xfId="0" applyNumberFormat="1" applyFont="1" applyBorder="1"/>
    <xf numFmtId="164" fontId="7" fillId="0" borderId="30" xfId="0" applyNumberFormat="1" applyFont="1" applyBorder="1"/>
    <xf numFmtId="164" fontId="7" fillId="0" borderId="4" xfId="0" applyNumberFormat="1" applyFont="1" applyBorder="1"/>
    <xf numFmtId="164" fontId="7" fillId="0" borderId="22" xfId="0" applyNumberFormat="1" applyFont="1" applyBorder="1"/>
    <xf numFmtId="164" fontId="7" fillId="0" borderId="19" xfId="0" applyNumberFormat="1" applyFont="1" applyBorder="1"/>
    <xf numFmtId="164" fontId="7" fillId="0" borderId="36" xfId="0" applyNumberFormat="1" applyFont="1" applyBorder="1"/>
    <xf numFmtId="164" fontId="3" fillId="0" borderId="39" xfId="0" applyNumberFormat="1" applyFont="1" applyBorder="1"/>
    <xf numFmtId="164" fontId="3" fillId="0" borderId="58" xfId="0" applyNumberFormat="1" applyFont="1" applyBorder="1"/>
    <xf numFmtId="165" fontId="7" fillId="0" borderId="27" xfId="0" applyNumberFormat="1" applyFont="1" applyBorder="1"/>
    <xf numFmtId="2" fontId="0" fillId="0" borderId="23" xfId="0" applyNumberFormat="1" applyBorder="1" applyAlignment="1">
      <alignment vertical="center"/>
    </xf>
    <xf numFmtId="164" fontId="7" fillId="0" borderId="19" xfId="0" applyNumberFormat="1" applyFont="1" applyBorder="1" applyAlignment="1">
      <alignment vertical="center"/>
    </xf>
    <xf numFmtId="3" fontId="4" fillId="0" borderId="0" xfId="0" applyNumberFormat="1" applyFont="1"/>
    <xf numFmtId="0" fontId="17" fillId="0" borderId="0" xfId="0" applyFont="1" applyAlignment="1">
      <alignment horizontal="center" vertical="center"/>
    </xf>
    <xf numFmtId="0" fontId="0" fillId="0" borderId="63" xfId="0" applyBorder="1" applyAlignment="1">
      <alignment vertical="center"/>
    </xf>
    <xf numFmtId="0" fontId="0" fillId="0" borderId="64" xfId="0" applyBorder="1" applyAlignment="1">
      <alignment vertical="center"/>
    </xf>
    <xf numFmtId="3" fontId="7" fillId="0" borderId="29" xfId="0" applyNumberFormat="1" applyFont="1" applyBorder="1" applyAlignment="1">
      <alignment horizontal="right"/>
    </xf>
    <xf numFmtId="164" fontId="7" fillId="0" borderId="8" xfId="0" applyNumberFormat="1" applyFont="1" applyBorder="1" applyAlignment="1">
      <alignment vertical="center"/>
    </xf>
    <xf numFmtId="164" fontId="7" fillId="0" borderId="11" xfId="0" applyNumberFormat="1" applyFont="1" applyBorder="1" applyAlignment="1">
      <alignment vertical="center"/>
    </xf>
    <xf numFmtId="164" fontId="7" fillId="0" borderId="65" xfId="0" applyNumberFormat="1" applyFont="1" applyBorder="1" applyAlignment="1">
      <alignment vertical="center"/>
    </xf>
    <xf numFmtId="164" fontId="7" fillId="0" borderId="66" xfId="0" applyNumberFormat="1" applyFont="1" applyBorder="1" applyAlignment="1">
      <alignment vertical="center"/>
    </xf>
    <xf numFmtId="165" fontId="7" fillId="0" borderId="52" xfId="0" applyNumberFormat="1" applyFont="1" applyBorder="1"/>
    <xf numFmtId="165" fontId="7" fillId="0" borderId="50" xfId="0" applyNumberFormat="1" applyFont="1" applyBorder="1"/>
    <xf numFmtId="165" fontId="7" fillId="0" borderId="51" xfId="0" applyNumberFormat="1" applyFont="1" applyBorder="1"/>
    <xf numFmtId="165" fontId="7" fillId="0" borderId="53" xfId="0" applyNumberFormat="1" applyFont="1" applyBorder="1"/>
    <xf numFmtId="165" fontId="7" fillId="0" borderId="17" xfId="0" applyNumberFormat="1" applyFont="1" applyBorder="1"/>
    <xf numFmtId="165" fontId="7" fillId="0" borderId="3" xfId="0" applyNumberFormat="1" applyFont="1" applyBorder="1"/>
    <xf numFmtId="165" fontId="7" fillId="0" borderId="32" xfId="0" applyNumberFormat="1" applyFont="1" applyBorder="1"/>
    <xf numFmtId="165" fontId="7" fillId="0" borderId="18" xfId="0" applyNumberFormat="1" applyFont="1" applyBorder="1"/>
    <xf numFmtId="165" fontId="7" fillId="0" borderId="30" xfId="0" applyNumberFormat="1" applyFont="1" applyBorder="1"/>
    <xf numFmtId="165" fontId="7" fillId="0" borderId="28" xfId="0" applyNumberFormat="1" applyFont="1" applyBorder="1"/>
    <xf numFmtId="165" fontId="7" fillId="0" borderId="29" xfId="0" applyNumberFormat="1" applyFont="1" applyBorder="1"/>
    <xf numFmtId="165" fontId="7" fillId="0" borderId="4" xfId="0" applyNumberFormat="1" applyFont="1" applyBorder="1"/>
    <xf numFmtId="165" fontId="7" fillId="0" borderId="19" xfId="0" applyNumberFormat="1" applyFont="1" applyBorder="1"/>
    <xf numFmtId="165" fontId="7" fillId="0" borderId="67" xfId="0" applyNumberFormat="1" applyFont="1" applyBorder="1"/>
    <xf numFmtId="165" fontId="7" fillId="0" borderId="22" xfId="0" applyNumberFormat="1" applyFont="1" applyBorder="1"/>
    <xf numFmtId="165" fontId="7" fillId="0" borderId="57" xfId="0" applyNumberFormat="1" applyFont="1" applyBorder="1"/>
    <xf numFmtId="165" fontId="7" fillId="0" borderId="36" xfId="0" applyNumberFormat="1" applyFont="1" applyBorder="1"/>
    <xf numFmtId="0" fontId="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indent="1"/>
    </xf>
    <xf numFmtId="0" fontId="12" fillId="0" borderId="0" xfId="1" applyAlignment="1" applyProtection="1">
      <alignment vertical="center"/>
    </xf>
    <xf numFmtId="0" fontId="4" fillId="0" borderId="67" xfId="0" applyFont="1" applyBorder="1" applyAlignment="1">
      <alignment horizontal="center"/>
    </xf>
    <xf numFmtId="3" fontId="20" fillId="2" borderId="46" xfId="0" applyNumberFormat="1" applyFont="1" applyFill="1" applyBorder="1" applyAlignment="1">
      <alignment vertical="center"/>
    </xf>
    <xf numFmtId="3" fontId="20" fillId="0" borderId="29" xfId="0" applyNumberFormat="1" applyFont="1" applyBorder="1" applyAlignment="1">
      <alignment vertical="center"/>
    </xf>
    <xf numFmtId="3" fontId="20" fillId="0" borderId="36" xfId="0" applyNumberFormat="1" applyFont="1" applyBorder="1" applyAlignment="1">
      <alignment vertical="center"/>
    </xf>
    <xf numFmtId="3" fontId="20" fillId="0" borderId="62" xfId="0" applyNumberFormat="1" applyFont="1" applyBorder="1" applyAlignment="1">
      <alignment vertical="center"/>
    </xf>
    <xf numFmtId="3" fontId="20" fillId="0" borderId="44" xfId="0" applyNumberFormat="1" applyFont="1" applyBorder="1" applyAlignment="1">
      <alignment vertical="center"/>
    </xf>
    <xf numFmtId="3" fontId="20" fillId="0" borderId="41" xfId="0" applyNumberFormat="1" applyFont="1" applyBorder="1" applyAlignment="1">
      <alignment vertical="center"/>
    </xf>
    <xf numFmtId="3" fontId="20" fillId="0" borderId="18" xfId="0" applyNumberFormat="1" applyFont="1" applyBorder="1" applyAlignment="1">
      <alignment vertical="center"/>
    </xf>
    <xf numFmtId="3" fontId="20" fillId="2" borderId="42" xfId="0" applyNumberFormat="1" applyFont="1" applyFill="1" applyBorder="1" applyAlignment="1">
      <alignment vertical="center"/>
    </xf>
    <xf numFmtId="0" fontId="20" fillId="0" borderId="41" xfId="0" applyFont="1" applyBorder="1" applyAlignment="1">
      <alignment vertical="center"/>
    </xf>
    <xf numFmtId="0" fontId="20" fillId="0" borderId="42" xfId="0" applyFont="1" applyBorder="1" applyAlignment="1">
      <alignment vertical="center"/>
    </xf>
    <xf numFmtId="3" fontId="20" fillId="0" borderId="42" xfId="0" applyNumberFormat="1" applyFont="1" applyBorder="1" applyAlignment="1">
      <alignment vertical="center"/>
    </xf>
    <xf numFmtId="3" fontId="20" fillId="0" borderId="5" xfId="0" applyNumberFormat="1" applyFont="1" applyBorder="1" applyAlignment="1">
      <alignment vertical="center"/>
    </xf>
    <xf numFmtId="3" fontId="20" fillId="0" borderId="68" xfId="0" applyNumberFormat="1" applyFont="1" applyBorder="1" applyAlignment="1">
      <alignment vertical="center"/>
    </xf>
    <xf numFmtId="164" fontId="20" fillId="0" borderId="18" xfId="0" applyNumberFormat="1" applyFont="1" applyBorder="1" applyAlignment="1">
      <alignment vertical="center"/>
    </xf>
    <xf numFmtId="164" fontId="20" fillId="0" borderId="27" xfId="0" applyNumberFormat="1" applyFont="1" applyBorder="1" applyAlignment="1">
      <alignment vertical="center"/>
    </xf>
    <xf numFmtId="164" fontId="20" fillId="0" borderId="28" xfId="0" applyNumberFormat="1" applyFont="1" applyBorder="1" applyAlignment="1">
      <alignment vertical="center"/>
    </xf>
    <xf numFmtId="164" fontId="20" fillId="0" borderId="29" xfId="0" applyNumberFormat="1" applyFont="1" applyBorder="1" applyAlignment="1">
      <alignment vertical="center"/>
    </xf>
    <xf numFmtId="164" fontId="20" fillId="0" borderId="50" xfId="0" applyNumberFormat="1" applyFont="1" applyBorder="1" applyAlignment="1">
      <alignment vertical="center"/>
    </xf>
    <xf numFmtId="164" fontId="20" fillId="0" borderId="51" xfId="0" applyNumberFormat="1" applyFont="1" applyBorder="1" applyAlignment="1">
      <alignment vertical="center"/>
    </xf>
    <xf numFmtId="164" fontId="20" fillId="0" borderId="53" xfId="0" applyNumberFormat="1" applyFont="1" applyBorder="1" applyAlignment="1">
      <alignment vertical="center"/>
    </xf>
    <xf numFmtId="3" fontId="20" fillId="0" borderId="36" xfId="0" applyNumberFormat="1" applyFont="1" applyBorder="1"/>
    <xf numFmtId="3" fontId="20" fillId="0" borderId="36" xfId="0" applyNumberFormat="1" applyFont="1" applyBorder="1" applyAlignment="1">
      <alignment horizontal="right" vertical="center"/>
    </xf>
    <xf numFmtId="164" fontId="20" fillId="0" borderId="30" xfId="0" applyNumberFormat="1" applyFont="1" applyBorder="1"/>
    <xf numFmtId="164" fontId="20" fillId="0" borderId="55" xfId="0" applyNumberFormat="1" applyFont="1" applyBorder="1"/>
    <xf numFmtId="164" fontId="20" fillId="0" borderId="28" xfId="0" applyNumberFormat="1" applyFont="1" applyBorder="1"/>
    <xf numFmtId="164" fontId="20" fillId="0" borderId="4" xfId="0" applyNumberFormat="1" applyFont="1" applyBorder="1"/>
    <xf numFmtId="164" fontId="20" fillId="0" borderId="56" xfId="0" applyNumberFormat="1" applyFont="1" applyBorder="1"/>
    <xf numFmtId="164" fontId="20" fillId="0" borderId="57" xfId="0" applyNumberFormat="1" applyFont="1" applyBorder="1"/>
    <xf numFmtId="164" fontId="19" fillId="0" borderId="18" xfId="0" applyNumberFormat="1" applyFont="1" applyBorder="1" applyAlignment="1">
      <alignment vertical="center"/>
    </xf>
    <xf numFmtId="164" fontId="19" fillId="0" borderId="27" xfId="0" applyNumberFormat="1" applyFont="1" applyBorder="1" applyAlignment="1">
      <alignment vertical="center"/>
    </xf>
    <xf numFmtId="164" fontId="19" fillId="0" borderId="29" xfId="0" applyNumberFormat="1" applyFont="1" applyBorder="1" applyAlignment="1">
      <alignment vertical="center"/>
    </xf>
    <xf numFmtId="164" fontId="19" fillId="0" borderId="60" xfId="0" applyNumberFormat="1" applyFont="1" applyBorder="1" applyAlignment="1">
      <alignment vertical="center"/>
    </xf>
    <xf numFmtId="164" fontId="19" fillId="0" borderId="61" xfId="0" applyNumberFormat="1" applyFont="1" applyBorder="1" applyAlignment="1">
      <alignment vertical="center"/>
    </xf>
    <xf numFmtId="164" fontId="19" fillId="0" borderId="59" xfId="0" applyNumberFormat="1" applyFont="1" applyBorder="1" applyAlignment="1">
      <alignment vertical="center"/>
    </xf>
    <xf numFmtId="3" fontId="20" fillId="0" borderId="40" xfId="0" applyNumberFormat="1" applyFont="1" applyBorder="1" applyAlignment="1">
      <alignment vertical="center"/>
    </xf>
    <xf numFmtId="3" fontId="20" fillId="0" borderId="19" xfId="0" applyNumberFormat="1" applyFont="1" applyBorder="1" applyAlignment="1">
      <alignment vertical="center"/>
    </xf>
    <xf numFmtId="0" fontId="7" fillId="0" borderId="44" xfId="3" applyFont="1" applyBorder="1" applyAlignment="1">
      <alignment horizontal="center" vertical="center"/>
    </xf>
    <xf numFmtId="164" fontId="20" fillId="0" borderId="50" xfId="0" applyNumberFormat="1" applyFont="1" applyBorder="1"/>
    <xf numFmtId="164" fontId="20" fillId="0" borderId="48" xfId="0" applyNumberFormat="1" applyFont="1" applyBorder="1"/>
    <xf numFmtId="164" fontId="20" fillId="0" borderId="27" xfId="0" applyNumberFormat="1" applyFont="1" applyBorder="1"/>
    <xf numFmtId="164" fontId="20" fillId="0" borderId="22" xfId="0" applyNumberFormat="1" applyFont="1" applyBorder="1"/>
    <xf numFmtId="3" fontId="20" fillId="0" borderId="27" xfId="0" applyNumberFormat="1" applyFont="1" applyBorder="1" applyAlignment="1">
      <alignment horizontal="right"/>
    </xf>
    <xf numFmtId="3" fontId="20" fillId="0" borderId="22" xfId="0" applyNumberFormat="1" applyFont="1" applyBorder="1"/>
    <xf numFmtId="3" fontId="20" fillId="0" borderId="22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3" fontId="20" fillId="0" borderId="18" xfId="0" applyNumberFormat="1" applyFont="1" applyBorder="1" applyAlignment="1">
      <alignment horizontal="right"/>
    </xf>
    <xf numFmtId="3" fontId="20" fillId="0" borderId="19" xfId="0" applyNumberFormat="1" applyFont="1" applyBorder="1"/>
    <xf numFmtId="3" fontId="20" fillId="0" borderId="19" xfId="0" applyNumberFormat="1" applyFont="1" applyBorder="1" applyAlignment="1">
      <alignment horizontal="right" vertical="center"/>
    </xf>
    <xf numFmtId="164" fontId="20" fillId="0" borderId="52" xfId="0" applyNumberFormat="1" applyFont="1" applyBorder="1" applyAlignment="1">
      <alignment vertical="center"/>
    </xf>
    <xf numFmtId="164" fontId="21" fillId="0" borderId="18" xfId="0" applyNumberFormat="1" applyFont="1" applyBorder="1"/>
    <xf numFmtId="3" fontId="20" fillId="0" borderId="30" xfId="0" applyNumberFormat="1" applyFont="1" applyBorder="1" applyAlignment="1">
      <alignment vertical="center"/>
    </xf>
    <xf numFmtId="165" fontId="20" fillId="0" borderId="30" xfId="0" applyNumberFormat="1" applyFont="1" applyBorder="1" applyAlignment="1">
      <alignment vertical="center"/>
    </xf>
    <xf numFmtId="165" fontId="20" fillId="0" borderId="27" xfId="0" applyNumberFormat="1" applyFont="1" applyBorder="1" applyAlignment="1">
      <alignment vertical="center"/>
    </xf>
    <xf numFmtId="3" fontId="20" fillId="0" borderId="67" xfId="0" applyNumberFormat="1" applyFont="1" applyBorder="1" applyAlignment="1">
      <alignment vertical="center"/>
    </xf>
    <xf numFmtId="3" fontId="20" fillId="0" borderId="22" xfId="0" applyNumberFormat="1" applyFont="1" applyBorder="1" applyAlignment="1">
      <alignment vertical="center"/>
    </xf>
    <xf numFmtId="3" fontId="20" fillId="0" borderId="2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7" fillId="0" borderId="28" xfId="3" applyFont="1" applyBorder="1" applyAlignment="1">
      <alignment horizontal="left" vertical="center" wrapText="1"/>
    </xf>
    <xf numFmtId="0" fontId="7" fillId="0" borderId="4" xfId="3" applyFont="1" applyBorder="1" applyAlignment="1">
      <alignment horizontal="left" vertical="center" wrapText="1"/>
    </xf>
    <xf numFmtId="0" fontId="7" fillId="0" borderId="5" xfId="3" applyFont="1" applyBorder="1" applyAlignment="1">
      <alignment horizontal="left" vertical="center" wrapText="1"/>
    </xf>
    <xf numFmtId="0" fontId="4" fillId="0" borderId="79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18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7" fillId="0" borderId="43" xfId="3" applyFont="1" applyBorder="1" applyAlignment="1">
      <alignment horizontal="left" vertical="center" wrapText="1"/>
    </xf>
    <xf numFmtId="0" fontId="7" fillId="0" borderId="70" xfId="3" applyFont="1" applyBorder="1" applyAlignment="1">
      <alignment horizontal="left" vertical="center" wrapText="1"/>
    </xf>
    <xf numFmtId="0" fontId="7" fillId="0" borderId="71" xfId="3" applyFont="1" applyBorder="1" applyAlignment="1">
      <alignment horizontal="left" vertical="center" wrapText="1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4" fillId="0" borderId="73" xfId="3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75" xfId="0" applyBorder="1" applyAlignment="1">
      <alignment horizontal="left" vertical="center"/>
    </xf>
    <xf numFmtId="0" fontId="0" fillId="0" borderId="76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4" fillId="0" borderId="77" xfId="3" applyFont="1" applyBorder="1" applyAlignment="1">
      <alignment horizontal="center" vertical="center"/>
    </xf>
    <xf numFmtId="0" fontId="4" fillId="0" borderId="78" xfId="3" applyFont="1" applyBorder="1" applyAlignment="1">
      <alignment horizontal="center" vertical="center"/>
    </xf>
    <xf numFmtId="0" fontId="4" fillId="0" borderId="79" xfId="3" applyFont="1" applyBorder="1" applyAlignment="1">
      <alignment horizontal="center" vertical="center"/>
    </xf>
    <xf numFmtId="0" fontId="4" fillId="0" borderId="80" xfId="3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37" xfId="3" applyFont="1" applyBorder="1" applyAlignment="1">
      <alignment horizontal="center" vertical="center"/>
    </xf>
    <xf numFmtId="0" fontId="4" fillId="0" borderId="23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7" fillId="0" borderId="56" xfId="3" applyFont="1" applyBorder="1" applyAlignment="1">
      <alignment horizontal="left" vertical="center" wrapText="1"/>
    </xf>
    <xf numFmtId="0" fontId="7" fillId="0" borderId="57" xfId="3" applyFont="1" applyBorder="1" applyAlignment="1">
      <alignment horizontal="left" vertical="center" wrapText="1"/>
    </xf>
    <xf numFmtId="0" fontId="7" fillId="0" borderId="68" xfId="3" applyFont="1" applyBorder="1" applyAlignment="1">
      <alignment horizontal="left" vertical="center" wrapText="1"/>
    </xf>
    <xf numFmtId="164" fontId="7" fillId="0" borderId="81" xfId="0" applyNumberFormat="1" applyFont="1" applyBorder="1" applyAlignment="1">
      <alignment horizontal="center" vertical="center"/>
    </xf>
    <xf numFmtId="164" fontId="7" fillId="0" borderId="57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164" fontId="7" fillId="0" borderId="68" xfId="0" applyNumberFormat="1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8" fillId="0" borderId="8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2" xfId="0" applyFont="1" applyBorder="1" applyAlignment="1">
      <alignment horizontal="center"/>
    </xf>
    <xf numFmtId="0" fontId="4" fillId="0" borderId="70" xfId="0" applyFont="1" applyBorder="1" applyAlignment="1">
      <alignment horizontal="center"/>
    </xf>
    <xf numFmtId="0" fontId="4" fillId="0" borderId="71" xfId="0" applyFont="1" applyBorder="1" applyAlignment="1">
      <alignment horizontal="center"/>
    </xf>
    <xf numFmtId="0" fontId="4" fillId="0" borderId="84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15" fillId="0" borderId="82" xfId="0" applyFont="1" applyBorder="1" applyAlignment="1">
      <alignment horizontal="center" vertical="center"/>
    </xf>
    <xf numFmtId="0" fontId="15" fillId="0" borderId="78" xfId="0" applyFont="1" applyBorder="1" applyAlignment="1">
      <alignment horizontal="center" vertical="center"/>
    </xf>
    <xf numFmtId="0" fontId="15" fillId="0" borderId="79" xfId="0" applyFont="1" applyBorder="1" applyAlignment="1">
      <alignment horizontal="center" vertical="center"/>
    </xf>
    <xf numFmtId="0" fontId="15" fillId="0" borderId="8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/>
    </xf>
  </cellXfs>
  <cellStyles count="4">
    <cellStyle name="Hypertextový odkaz" xfId="1" builtinId="8"/>
    <cellStyle name="Normální" xfId="0" builtinId="0"/>
    <cellStyle name="Normální 2" xfId="2" xr:uid="{00000000-0005-0000-0000-000002000000}"/>
    <cellStyle name="normální_Výkazy_metodika 11_ds" xfId="3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Hladina nízkého napětí</a:t>
            </a:r>
          </a:p>
        </c:rich>
      </c:tx>
      <c:layout>
        <c:manualLayout>
          <c:xMode val="edge"/>
          <c:yMode val="edge"/>
          <c:x val="0.37406054506344599"/>
          <c:y val="3.17848410757946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57906813457118"/>
          <c:y val="0.15647940441554814"/>
          <c:w val="0.84586543800795755"/>
          <c:h val="0.51833802712650323"/>
        </c:manualLayout>
      </c:layout>
      <c:barChart>
        <c:barDir val="col"/>
        <c:grouping val="stacked"/>
        <c:varyColors val="0"/>
        <c:ser>
          <c:idx val="0"/>
          <c:order val="0"/>
          <c:tx>
            <c:v>neplánovaná poruchová za obvyklých povětrnostních podmínek</c:v>
          </c:tx>
          <c:spPr>
            <a:solidFill>
              <a:srgbClr val="FFCC99"/>
            </a:solidFill>
            <a:ln w="25400">
              <a:noFill/>
            </a:ln>
          </c:spPr>
          <c:invertIfNegative val="0"/>
          <c:cat>
            <c:numRef>
              <c:f>Histor!$E$8:$G$8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Histor!$E$13:$G$13</c:f>
              <c:numCache>
                <c:formatCode>0.000</c:formatCode>
                <c:ptCount val="3"/>
                <c:pt idx="0">
                  <c:v>13</c:v>
                </c:pt>
                <c:pt idx="1">
                  <c:v>13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99-409C-872B-CBFB2C1EB71E}"/>
            </c:ext>
          </c:extLst>
        </c:ser>
        <c:ser>
          <c:idx val="2"/>
          <c:order val="1"/>
          <c:tx>
            <c:v>neplánovaná poruchová způsobená v důsledku zásahu nebo jednání třetí osoby</c:v>
          </c:tx>
          <c:spPr>
            <a:solidFill>
              <a:srgbClr val="FFFFCC"/>
            </a:solidFill>
            <a:ln w="25400">
              <a:noFill/>
            </a:ln>
          </c:spPr>
          <c:invertIfNegative val="0"/>
          <c:cat>
            <c:numRef>
              <c:f>Histor!$E$8:$G$8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Histor!$E$15:$G$15</c:f>
              <c:numCache>
                <c:formatCode>0.000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99-409C-872B-CBFB2C1EB71E}"/>
            </c:ext>
          </c:extLst>
        </c:ser>
        <c:ser>
          <c:idx val="3"/>
          <c:order val="2"/>
          <c:tx>
            <c:v>neplánovaná ostatní</c:v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Ref>
              <c:f>Histor!$E$19:$G$19</c:f>
              <c:numCache>
                <c:formatCode>0.000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99-409C-872B-CBFB2C1EB71E}"/>
            </c:ext>
          </c:extLst>
        </c:ser>
        <c:ser>
          <c:idx val="4"/>
          <c:order val="3"/>
          <c:tx>
            <c:v>plánovaná</c:v>
          </c:tx>
          <c:spPr>
            <a:solidFill>
              <a:srgbClr val="CCFFFF"/>
            </a:solidFill>
            <a:ln w="25400">
              <a:noFill/>
            </a:ln>
          </c:spPr>
          <c:invertIfNegative val="0"/>
          <c:val>
            <c:numRef>
              <c:f>Histor!$E$9:$G$9</c:f>
              <c:numCache>
                <c:formatCode>0.000</c:formatCode>
                <c:ptCount val="3"/>
                <c:pt idx="0">
                  <c:v>11</c:v>
                </c:pt>
                <c:pt idx="1">
                  <c:v>6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99-409C-872B-CBFB2C1EB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5482584"/>
        <c:axId val="1"/>
      </c:barChart>
      <c:catAx>
        <c:axId val="505482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Rok</a:t>
                </a:r>
              </a:p>
            </c:rich>
          </c:tx>
          <c:layout>
            <c:manualLayout>
              <c:xMode val="edge"/>
              <c:yMode val="edge"/>
              <c:x val="0.53383498115367156"/>
              <c:y val="0.748167029243593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SAIFI</a:t>
                </a:r>
                <a:r>
                  <a:rPr lang="cs-CZ" sz="1000" b="0" i="0" u="none" strike="noStrike" baseline="-25000">
                    <a:solidFill>
                      <a:srgbClr val="000000"/>
                    </a:solidFill>
                    <a:latin typeface="Arial"/>
                    <a:cs typeface="Arial"/>
                  </a:rPr>
                  <a:t>nn</a:t>
                </a:r>
                <a:r>
                  <a:rPr lang="cs-CZ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[1/rok]</a:t>
                </a:r>
              </a:p>
            </c:rich>
          </c:tx>
          <c:layout>
            <c:manualLayout>
              <c:xMode val="edge"/>
              <c:yMode val="edge"/>
              <c:x val="2.6315789473684209E-2"/>
              <c:y val="0.3105137041243927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0548258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2.9282592567504654E-2"/>
          <c:y val="0.79206231923052606"/>
          <c:w val="0.93704296216014893"/>
          <c:h val="0.1965978071598442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Hladina nízkého napětí</a:t>
            </a:r>
          </a:p>
        </c:rich>
      </c:tx>
      <c:layout>
        <c:manualLayout>
          <c:xMode val="edge"/>
          <c:yMode val="edge"/>
          <c:x val="0.3824569445942545"/>
          <c:y val="3.17848410757946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82478382809728"/>
          <c:y val="0.15647940441554814"/>
          <c:w val="0.84912426179458234"/>
          <c:h val="0.52322800851448903"/>
        </c:manualLayout>
      </c:layout>
      <c:barChart>
        <c:barDir val="col"/>
        <c:grouping val="stacked"/>
        <c:varyColors val="0"/>
        <c:ser>
          <c:idx val="0"/>
          <c:order val="0"/>
          <c:tx>
            <c:v>neplánovaná poruchová za obvyklých povětrnostních podmínek</c:v>
          </c:tx>
          <c:spPr>
            <a:solidFill>
              <a:srgbClr val="FFCC99"/>
            </a:solidFill>
            <a:ln w="25400">
              <a:noFill/>
            </a:ln>
          </c:spPr>
          <c:invertIfNegative val="0"/>
          <c:cat>
            <c:numRef>
              <c:f>Histor!$E$8:$G$8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Histor!$E$29:$G$29</c:f>
              <c:numCache>
                <c:formatCode>0.000</c:formatCode>
                <c:ptCount val="3"/>
                <c:pt idx="0">
                  <c:v>562</c:v>
                </c:pt>
                <c:pt idx="1">
                  <c:v>858</c:v>
                </c:pt>
                <c:pt idx="2">
                  <c:v>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07-4DC4-88CC-FD6226728CB2}"/>
            </c:ext>
          </c:extLst>
        </c:ser>
        <c:ser>
          <c:idx val="2"/>
          <c:order val="1"/>
          <c:tx>
            <c:v>neplánovaná poruchová způsobená v důsledku zásahu nebo jednání třetí osoby</c:v>
          </c:tx>
          <c:spPr>
            <a:solidFill>
              <a:srgbClr val="FFFFCC"/>
            </a:solidFill>
            <a:ln w="25400">
              <a:noFill/>
            </a:ln>
          </c:spPr>
          <c:invertIfNegative val="0"/>
          <c:cat>
            <c:numRef>
              <c:f>Histor!$E$8:$G$8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Histor!$E$31:$G$31</c:f>
              <c:numCache>
                <c:formatCode>0.000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07-4DC4-88CC-FD6226728CB2}"/>
            </c:ext>
          </c:extLst>
        </c:ser>
        <c:ser>
          <c:idx val="3"/>
          <c:order val="2"/>
          <c:tx>
            <c:v>neplánovaná ostatní</c:v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Ref>
              <c:f>Histor!$E$35:$G$35</c:f>
              <c:numCache>
                <c:formatCode>0.000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07-4DC4-88CC-FD6226728CB2}"/>
            </c:ext>
          </c:extLst>
        </c:ser>
        <c:ser>
          <c:idx val="4"/>
          <c:order val="3"/>
          <c:tx>
            <c:v>plánovaná</c:v>
          </c:tx>
          <c:spPr>
            <a:solidFill>
              <a:srgbClr val="CCFFFF"/>
            </a:solidFill>
            <a:ln w="25400">
              <a:noFill/>
            </a:ln>
          </c:spPr>
          <c:invertIfNegative val="0"/>
          <c:val>
            <c:numRef>
              <c:f>Histor!$E$25:$G$25</c:f>
              <c:numCache>
                <c:formatCode>0.000</c:formatCode>
                <c:ptCount val="3"/>
                <c:pt idx="0">
                  <c:v>4166</c:v>
                </c:pt>
                <c:pt idx="1">
                  <c:v>2173</c:v>
                </c:pt>
                <c:pt idx="2">
                  <c:v>3785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07-4DC4-88CC-FD6226728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6007640"/>
        <c:axId val="1"/>
      </c:barChart>
      <c:catAx>
        <c:axId val="366007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Rok</a:t>
                </a:r>
              </a:p>
            </c:rich>
          </c:tx>
          <c:layout>
            <c:manualLayout>
              <c:xMode val="edge"/>
              <c:yMode val="edge"/>
              <c:x val="0.53157983676697951"/>
              <c:y val="0.745722041468532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SAIDI</a:t>
                </a:r>
                <a:r>
                  <a:rPr lang="cs-CZ" sz="1000" b="0" i="0" u="none" strike="noStrike" baseline="-25000">
                    <a:solidFill>
                      <a:srgbClr val="000000"/>
                    </a:solidFill>
                    <a:latin typeface="Arial"/>
                    <a:cs typeface="Arial"/>
                  </a:rPr>
                  <a:t>nn</a:t>
                </a:r>
                <a:r>
                  <a:rPr lang="cs-CZ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[min/rok]</a:t>
                </a:r>
              </a:p>
            </c:rich>
          </c:tx>
          <c:layout>
            <c:manualLayout>
              <c:xMode val="edge"/>
              <c:yMode val="edge"/>
              <c:x val="2.4561356200337971E-2"/>
              <c:y val="0.293398789698964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660076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8691588785046731E-2"/>
          <c:y val="0.79017195570014298"/>
          <c:w val="0.93457943925233644"/>
          <c:h val="0.1965978071598442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48</xdr:row>
      <xdr:rowOff>0</xdr:rowOff>
    </xdr:from>
    <xdr:to>
      <xdr:col>7</xdr:col>
      <xdr:colOff>114300</xdr:colOff>
      <xdr:row>72</xdr:row>
      <xdr:rowOff>7620</xdr:rowOff>
    </xdr:to>
    <xdr:graphicFrame macro="">
      <xdr:nvGraphicFramePr>
        <xdr:cNvPr id="1260" name="graf 1">
          <a:extLst>
            <a:ext uri="{FF2B5EF4-FFF2-40B4-BE49-F238E27FC236}">
              <a16:creationId xmlns:a16="http://schemas.microsoft.com/office/drawing/2014/main" id="{453DCAFD-D518-4294-8886-0091191526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114300</xdr:colOff>
      <xdr:row>48</xdr:row>
      <xdr:rowOff>0</xdr:rowOff>
    </xdr:from>
    <xdr:to>
      <xdr:col>14</xdr:col>
      <xdr:colOff>0</xdr:colOff>
      <xdr:row>72</xdr:row>
      <xdr:rowOff>7620</xdr:rowOff>
    </xdr:to>
    <xdr:graphicFrame macro="">
      <xdr:nvGraphicFramePr>
        <xdr:cNvPr id="1261" name="graf 2">
          <a:extLst>
            <a:ext uri="{FF2B5EF4-FFF2-40B4-BE49-F238E27FC236}">
              <a16:creationId xmlns:a16="http://schemas.microsoft.com/office/drawing/2014/main" id="{E171D756-B4F9-403E-A94A-C2A8FF2D19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polka/Documents/FA_236_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 1"/>
      <sheetName val="Macro1"/>
    </sheetNames>
    <sheetDataSet>
      <sheetData sheetId="0" refreshError="1"/>
      <sheetData sheetId="1">
        <row r="80">
          <cell r="A80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95"/>
  <sheetViews>
    <sheetView tabSelected="1" zoomScaleNormal="100" workbookViewId="0">
      <selection activeCell="C20" sqref="C20:H20"/>
    </sheetView>
  </sheetViews>
  <sheetFormatPr defaultColWidth="9.140625" defaultRowHeight="12.75" x14ac:dyDescent="0.2"/>
  <cols>
    <col min="1" max="1" width="1.7109375" style="22" customWidth="1"/>
    <col min="2" max="2" width="3.85546875" style="22" customWidth="1"/>
    <col min="3" max="3" width="4.7109375" style="22" customWidth="1"/>
    <col min="4" max="4" width="5.5703125" style="22" customWidth="1"/>
    <col min="5" max="5" width="36.85546875" style="22" customWidth="1"/>
    <col min="6" max="10" width="11.7109375" style="22" customWidth="1"/>
    <col min="11" max="11" width="13.7109375" style="22" customWidth="1"/>
    <col min="12" max="12" width="12" style="22" customWidth="1"/>
    <col min="13" max="14" width="12.140625" style="22" customWidth="1"/>
    <col min="15" max="15" width="1.7109375" style="22" customWidth="1"/>
    <col min="16" max="16384" width="9.140625" style="22"/>
  </cols>
  <sheetData>
    <row r="1" spans="2:14" ht="17.25" customHeight="1" x14ac:dyDescent="0.2"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42" t="s">
        <v>70</v>
      </c>
    </row>
    <row r="2" spans="2:14" ht="15" customHeight="1" thickBot="1" x14ac:dyDescent="0.25"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</row>
    <row r="3" spans="2:14" ht="32.25" customHeight="1" thickBot="1" x14ac:dyDescent="0.25">
      <c r="B3" s="242" t="s">
        <v>47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4"/>
    </row>
    <row r="4" spans="2:14" ht="15.75" x14ac:dyDescent="0.2">
      <c r="B4" s="23"/>
    </row>
    <row r="5" spans="2:14" ht="15.75" x14ac:dyDescent="0.2">
      <c r="B5" s="248" t="s">
        <v>82</v>
      </c>
      <c r="C5" s="248"/>
      <c r="D5" s="248"/>
      <c r="E5" s="62" t="s">
        <v>95</v>
      </c>
      <c r="F5" s="25"/>
      <c r="G5" s="25"/>
      <c r="H5" s="25"/>
      <c r="K5" s="25"/>
      <c r="L5" s="25"/>
      <c r="M5" s="26" t="s">
        <v>48</v>
      </c>
      <c r="N5" s="139">
        <v>2024</v>
      </c>
    </row>
    <row r="6" spans="2:14" ht="5.25" customHeight="1" thickBot="1" x14ac:dyDescent="0.25">
      <c r="C6" s="23"/>
      <c r="D6" s="25"/>
      <c r="E6" s="25"/>
      <c r="F6" s="25"/>
      <c r="G6" s="25"/>
      <c r="H6" s="25"/>
      <c r="I6" s="27"/>
      <c r="J6" s="27"/>
      <c r="K6" s="25"/>
      <c r="L6" s="25"/>
      <c r="M6" s="25"/>
      <c r="N6" s="25"/>
    </row>
    <row r="7" spans="2:14" ht="15" customHeight="1" thickBot="1" x14ac:dyDescent="0.25">
      <c r="B7" s="249" t="s">
        <v>38</v>
      </c>
      <c r="C7" s="250"/>
      <c r="D7" s="250"/>
      <c r="E7" s="251"/>
      <c r="F7" s="45" t="s">
        <v>10</v>
      </c>
      <c r="G7" s="45" t="s">
        <v>11</v>
      </c>
      <c r="H7" s="46" t="s">
        <v>12</v>
      </c>
    </row>
    <row r="8" spans="2:14" ht="15" customHeight="1" x14ac:dyDescent="0.2">
      <c r="B8" s="252" t="s">
        <v>39</v>
      </c>
      <c r="C8" s="253"/>
      <c r="D8" s="253"/>
      <c r="E8" s="254"/>
      <c r="F8" s="219">
        <v>4979</v>
      </c>
      <c r="G8" s="219">
        <v>239</v>
      </c>
      <c r="H8" s="168">
        <v>0</v>
      </c>
      <c r="I8" s="166"/>
    </row>
    <row r="9" spans="2:14" ht="15" customHeight="1" x14ac:dyDescent="0.2">
      <c r="B9" s="233" t="s">
        <v>71</v>
      </c>
      <c r="C9" s="234"/>
      <c r="D9" s="234"/>
      <c r="E9" s="235"/>
      <c r="F9" s="219">
        <v>65420</v>
      </c>
      <c r="G9" s="224">
        <v>197093</v>
      </c>
      <c r="H9" s="169">
        <v>0</v>
      </c>
      <c r="I9" s="166"/>
    </row>
    <row r="10" spans="2:14" ht="15" customHeight="1" x14ac:dyDescent="0.2">
      <c r="B10" s="233" t="s">
        <v>40</v>
      </c>
      <c r="C10" s="234"/>
      <c r="D10" s="234"/>
      <c r="E10" s="235"/>
      <c r="F10" s="220">
        <v>98833</v>
      </c>
      <c r="G10" s="221">
        <v>145219</v>
      </c>
      <c r="H10" s="169">
        <v>0</v>
      </c>
      <c r="J10" s="226"/>
      <c r="K10" s="226"/>
      <c r="L10" s="226"/>
      <c r="M10" s="226"/>
      <c r="N10" s="226"/>
    </row>
    <row r="11" spans="2:14" ht="15" customHeight="1" thickBot="1" x14ac:dyDescent="0.25">
      <c r="B11" s="236" t="s">
        <v>41</v>
      </c>
      <c r="C11" s="237"/>
      <c r="D11" s="237"/>
      <c r="E11" s="238"/>
      <c r="F11" s="222">
        <v>0</v>
      </c>
      <c r="G11" s="223">
        <v>0</v>
      </c>
      <c r="H11" s="170">
        <v>0</v>
      </c>
      <c r="J11" s="226"/>
      <c r="K11" s="226"/>
      <c r="L11" s="226"/>
      <c r="M11" s="226"/>
      <c r="N11" s="226"/>
    </row>
    <row r="13" spans="2:14" ht="8.25" customHeight="1" x14ac:dyDescent="0.2"/>
    <row r="14" spans="2:14" ht="18" customHeight="1" thickBot="1" x14ac:dyDescent="0.25">
      <c r="B14" s="24" t="s">
        <v>94</v>
      </c>
    </row>
    <row r="15" spans="2:14" ht="17.25" customHeight="1" thickBot="1" x14ac:dyDescent="0.25">
      <c r="B15" s="245" t="s">
        <v>36</v>
      </c>
      <c r="C15" s="255" t="s">
        <v>29</v>
      </c>
      <c r="D15" s="256"/>
      <c r="E15" s="256"/>
      <c r="F15" s="256"/>
      <c r="G15" s="256"/>
      <c r="H15" s="257"/>
      <c r="I15" s="264" t="s">
        <v>37</v>
      </c>
      <c r="J15" s="265"/>
      <c r="K15" s="266"/>
      <c r="L15" s="276" t="s">
        <v>49</v>
      </c>
      <c r="M15" s="276" t="s">
        <v>50</v>
      </c>
      <c r="N15" s="230" t="s">
        <v>57</v>
      </c>
    </row>
    <row r="16" spans="2:14" x14ac:dyDescent="0.2">
      <c r="B16" s="246"/>
      <c r="C16" s="258"/>
      <c r="D16" s="259"/>
      <c r="E16" s="259"/>
      <c r="F16" s="259"/>
      <c r="G16" s="259"/>
      <c r="H16" s="260"/>
      <c r="I16" s="274" t="s">
        <v>51</v>
      </c>
      <c r="J16" s="272" t="s">
        <v>54</v>
      </c>
      <c r="K16" s="272"/>
      <c r="L16" s="277"/>
      <c r="M16" s="277"/>
      <c r="N16" s="231"/>
    </row>
    <row r="17" spans="2:14" x14ac:dyDescent="0.2">
      <c r="B17" s="246"/>
      <c r="C17" s="258"/>
      <c r="D17" s="259"/>
      <c r="E17" s="259"/>
      <c r="F17" s="259"/>
      <c r="G17" s="259"/>
      <c r="H17" s="260"/>
      <c r="I17" s="275"/>
      <c r="J17" s="273"/>
      <c r="K17" s="273"/>
      <c r="L17" s="278"/>
      <c r="M17" s="278"/>
      <c r="N17" s="232"/>
    </row>
    <row r="18" spans="2:14" ht="16.5" customHeight="1" thickBot="1" x14ac:dyDescent="0.25">
      <c r="B18" s="247"/>
      <c r="C18" s="261"/>
      <c r="D18" s="262"/>
      <c r="E18" s="262"/>
      <c r="F18" s="262"/>
      <c r="G18" s="262"/>
      <c r="H18" s="263"/>
      <c r="I18" s="44" t="s">
        <v>45</v>
      </c>
      <c r="J18" s="29" t="s">
        <v>45</v>
      </c>
      <c r="K18" s="43" t="s">
        <v>46</v>
      </c>
      <c r="L18" s="44" t="s">
        <v>45</v>
      </c>
      <c r="M18" s="44" t="s">
        <v>52</v>
      </c>
      <c r="N18" s="21" t="s">
        <v>52</v>
      </c>
    </row>
    <row r="19" spans="2:14" ht="15" customHeight="1" x14ac:dyDescent="0.2">
      <c r="B19" s="204">
        <v>5</v>
      </c>
      <c r="C19" s="239" t="s">
        <v>72</v>
      </c>
      <c r="D19" s="240"/>
      <c r="E19" s="240"/>
      <c r="F19" s="240"/>
      <c r="G19" s="240"/>
      <c r="H19" s="241"/>
      <c r="I19" s="202">
        <v>25</v>
      </c>
      <c r="J19" s="172">
        <v>0</v>
      </c>
      <c r="K19" s="105">
        <f>IFERROR(J19/I19*100,0)</f>
        <v>0</v>
      </c>
      <c r="L19" s="202"/>
      <c r="M19" s="202"/>
      <c r="N19" s="140"/>
    </row>
    <row r="20" spans="2:14" ht="15" customHeight="1" x14ac:dyDescent="0.2">
      <c r="B20" s="17">
        <v>6</v>
      </c>
      <c r="C20" s="227" t="s">
        <v>30</v>
      </c>
      <c r="D20" s="228"/>
      <c r="E20" s="228"/>
      <c r="F20" s="228"/>
      <c r="G20" s="228"/>
      <c r="H20" s="229"/>
      <c r="I20" s="173">
        <v>8</v>
      </c>
      <c r="J20" s="174">
        <v>0</v>
      </c>
      <c r="K20" s="106">
        <f t="shared" ref="K20:K31" si="0">IFERROR(J20/I20*100,0)</f>
        <v>0</v>
      </c>
      <c r="L20" s="171"/>
      <c r="M20" s="171"/>
      <c r="N20" s="141"/>
    </row>
    <row r="21" spans="2:14" ht="15" customHeight="1" x14ac:dyDescent="0.2">
      <c r="B21" s="17">
        <v>7</v>
      </c>
      <c r="C21" s="227" t="s">
        <v>31</v>
      </c>
      <c r="D21" s="228"/>
      <c r="E21" s="228"/>
      <c r="F21" s="228"/>
      <c r="G21" s="228"/>
      <c r="H21" s="229"/>
      <c r="I21" s="173">
        <v>3</v>
      </c>
      <c r="J21" s="174">
        <v>0</v>
      </c>
      <c r="K21" s="106">
        <f t="shared" si="0"/>
        <v>0</v>
      </c>
      <c r="L21" s="171"/>
      <c r="M21" s="171"/>
      <c r="N21" s="141"/>
    </row>
    <row r="22" spans="2:14" ht="15" customHeight="1" x14ac:dyDescent="0.2">
      <c r="B22" s="17">
        <v>9</v>
      </c>
      <c r="C22" s="227" t="s">
        <v>73</v>
      </c>
      <c r="D22" s="228"/>
      <c r="E22" s="228"/>
      <c r="F22" s="228"/>
      <c r="G22" s="228"/>
      <c r="H22" s="229"/>
      <c r="I22" s="173">
        <v>0</v>
      </c>
      <c r="J22" s="174">
        <v>0</v>
      </c>
      <c r="K22" s="106">
        <f t="shared" si="0"/>
        <v>0</v>
      </c>
      <c r="L22" s="176"/>
      <c r="M22" s="173"/>
      <c r="N22" s="179"/>
    </row>
    <row r="23" spans="2:14" ht="15" customHeight="1" x14ac:dyDescent="0.2">
      <c r="B23" s="17">
        <v>10</v>
      </c>
      <c r="C23" s="227" t="s">
        <v>74</v>
      </c>
      <c r="D23" s="228"/>
      <c r="E23" s="228"/>
      <c r="F23" s="228"/>
      <c r="G23" s="228"/>
      <c r="H23" s="229"/>
      <c r="I23" s="173">
        <v>0</v>
      </c>
      <c r="J23" s="174">
        <v>0</v>
      </c>
      <c r="K23" s="106">
        <f t="shared" si="0"/>
        <v>0</v>
      </c>
      <c r="L23" s="171"/>
      <c r="M23" s="171"/>
      <c r="N23" s="179"/>
    </row>
    <row r="24" spans="2:14" ht="15" customHeight="1" x14ac:dyDescent="0.2">
      <c r="B24" s="17">
        <v>11</v>
      </c>
      <c r="C24" s="227" t="s">
        <v>32</v>
      </c>
      <c r="D24" s="228"/>
      <c r="E24" s="228"/>
      <c r="F24" s="228"/>
      <c r="G24" s="228"/>
      <c r="H24" s="229"/>
      <c r="I24" s="173">
        <v>576</v>
      </c>
      <c r="J24" s="174">
        <v>0</v>
      </c>
      <c r="K24" s="106">
        <f t="shared" si="0"/>
        <v>0</v>
      </c>
      <c r="L24" s="171"/>
      <c r="M24" s="171"/>
      <c r="N24" s="179"/>
    </row>
    <row r="25" spans="2:14" ht="15" customHeight="1" x14ac:dyDescent="0.2">
      <c r="B25" s="17">
        <v>12</v>
      </c>
      <c r="C25" s="227" t="s">
        <v>33</v>
      </c>
      <c r="D25" s="228"/>
      <c r="E25" s="228"/>
      <c r="F25" s="228"/>
      <c r="G25" s="228"/>
      <c r="H25" s="229"/>
      <c r="I25" s="173">
        <v>570</v>
      </c>
      <c r="J25" s="174">
        <v>0</v>
      </c>
      <c r="K25" s="106">
        <f t="shared" si="0"/>
        <v>0</v>
      </c>
      <c r="L25" s="171"/>
      <c r="M25" s="171"/>
      <c r="N25" s="179"/>
    </row>
    <row r="26" spans="2:14" ht="29.25" customHeight="1" x14ac:dyDescent="0.2">
      <c r="B26" s="17">
        <v>13</v>
      </c>
      <c r="C26" s="227" t="s">
        <v>42</v>
      </c>
      <c r="D26" s="228"/>
      <c r="E26" s="228"/>
      <c r="F26" s="228"/>
      <c r="G26" s="228"/>
      <c r="H26" s="229"/>
      <c r="I26" s="173">
        <v>0</v>
      </c>
      <c r="J26" s="174">
        <v>0</v>
      </c>
      <c r="K26" s="106">
        <f t="shared" si="0"/>
        <v>0</v>
      </c>
      <c r="L26" s="171"/>
      <c r="M26" s="171"/>
      <c r="N26" s="179"/>
    </row>
    <row r="27" spans="2:14" ht="15" customHeight="1" x14ac:dyDescent="0.2">
      <c r="B27" s="17">
        <v>14</v>
      </c>
      <c r="C27" s="227" t="s">
        <v>43</v>
      </c>
      <c r="D27" s="228"/>
      <c r="E27" s="228"/>
      <c r="F27" s="228"/>
      <c r="G27" s="228"/>
      <c r="H27" s="229"/>
      <c r="I27" s="173">
        <v>25</v>
      </c>
      <c r="J27" s="174">
        <v>0</v>
      </c>
      <c r="K27" s="106">
        <f t="shared" si="0"/>
        <v>0</v>
      </c>
      <c r="L27" s="171"/>
      <c r="M27" s="171"/>
      <c r="N27" s="179"/>
    </row>
    <row r="28" spans="2:14" ht="15" customHeight="1" x14ac:dyDescent="0.2">
      <c r="B28" s="17">
        <v>15</v>
      </c>
      <c r="C28" s="227" t="s">
        <v>75</v>
      </c>
      <c r="D28" s="228"/>
      <c r="E28" s="228"/>
      <c r="F28" s="228"/>
      <c r="G28" s="228"/>
      <c r="H28" s="229"/>
      <c r="I28" s="173">
        <v>15</v>
      </c>
      <c r="J28" s="174">
        <v>0</v>
      </c>
      <c r="K28" s="106">
        <f t="shared" si="0"/>
        <v>0</v>
      </c>
      <c r="L28" s="171"/>
      <c r="M28" s="171"/>
      <c r="N28" s="179"/>
    </row>
    <row r="29" spans="2:14" ht="15" customHeight="1" x14ac:dyDescent="0.2">
      <c r="B29" s="17">
        <v>16</v>
      </c>
      <c r="C29" s="227" t="s">
        <v>34</v>
      </c>
      <c r="D29" s="228"/>
      <c r="E29" s="228"/>
      <c r="F29" s="228"/>
      <c r="G29" s="228"/>
      <c r="H29" s="229"/>
      <c r="I29" s="173">
        <v>13</v>
      </c>
      <c r="J29" s="174">
        <v>13</v>
      </c>
      <c r="K29" s="106">
        <f t="shared" si="0"/>
        <v>100</v>
      </c>
      <c r="L29" s="171"/>
      <c r="M29" s="171"/>
      <c r="N29" s="179">
        <v>390000</v>
      </c>
    </row>
    <row r="30" spans="2:14" ht="15" customHeight="1" x14ac:dyDescent="0.2">
      <c r="B30" s="17">
        <v>17</v>
      </c>
      <c r="C30" s="227" t="s">
        <v>35</v>
      </c>
      <c r="D30" s="228"/>
      <c r="E30" s="228"/>
      <c r="F30" s="228"/>
      <c r="G30" s="228"/>
      <c r="H30" s="229"/>
      <c r="I30" s="173">
        <v>153</v>
      </c>
      <c r="J30" s="174">
        <v>1</v>
      </c>
      <c r="K30" s="106">
        <f t="shared" si="0"/>
        <v>0.65359477124183007</v>
      </c>
      <c r="L30" s="171">
        <v>1</v>
      </c>
      <c r="M30" s="171">
        <v>24000</v>
      </c>
      <c r="N30" s="179"/>
    </row>
    <row r="31" spans="2:14" ht="15" customHeight="1" thickBot="1" x14ac:dyDescent="0.25">
      <c r="B31" s="18">
        <v>18</v>
      </c>
      <c r="C31" s="267" t="s">
        <v>44</v>
      </c>
      <c r="D31" s="268"/>
      <c r="E31" s="268"/>
      <c r="F31" s="268"/>
      <c r="G31" s="268"/>
      <c r="H31" s="269"/>
      <c r="I31" s="175">
        <v>0</v>
      </c>
      <c r="J31" s="203">
        <v>0</v>
      </c>
      <c r="K31" s="136">
        <f t="shared" si="0"/>
        <v>0</v>
      </c>
      <c r="L31" s="177"/>
      <c r="M31" s="178"/>
      <c r="N31" s="180"/>
    </row>
    <row r="32" spans="2:14" x14ac:dyDescent="0.2">
      <c r="C32" s="39" t="s">
        <v>77</v>
      </c>
    </row>
    <row r="33" spans="2:16" ht="12.75" customHeight="1" x14ac:dyDescent="0.2">
      <c r="C33" s="23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2:16" ht="19.5" customHeight="1" thickBot="1" x14ac:dyDescent="0.25">
      <c r="B34" s="24" t="s">
        <v>93</v>
      </c>
    </row>
    <row r="35" spans="2:16" ht="42" customHeight="1" x14ac:dyDescent="0.2">
      <c r="B35" s="281" t="s">
        <v>3</v>
      </c>
      <c r="C35" s="282"/>
      <c r="D35" s="282"/>
      <c r="E35" s="283"/>
      <c r="F35" s="291" t="s">
        <v>16</v>
      </c>
      <c r="G35" s="289"/>
      <c r="H35" s="289"/>
      <c r="I35" s="291" t="s">
        <v>18</v>
      </c>
      <c r="J35" s="289"/>
      <c r="K35" s="290"/>
      <c r="L35" s="289" t="s">
        <v>15</v>
      </c>
      <c r="M35" s="289"/>
      <c r="N35" s="290"/>
    </row>
    <row r="36" spans="2:16" ht="15" customHeight="1" x14ac:dyDescent="0.2">
      <c r="B36" s="284"/>
      <c r="C36" s="272"/>
      <c r="D36" s="272"/>
      <c r="E36" s="285"/>
      <c r="F36" s="47" t="s">
        <v>10</v>
      </c>
      <c r="G36" s="48" t="s">
        <v>11</v>
      </c>
      <c r="H36" s="49" t="s">
        <v>12</v>
      </c>
      <c r="I36" s="47" t="s">
        <v>10</v>
      </c>
      <c r="J36" s="48" t="s">
        <v>11</v>
      </c>
      <c r="K36" s="50" t="s">
        <v>12</v>
      </c>
      <c r="L36" s="51" t="s">
        <v>10</v>
      </c>
      <c r="M36" s="48" t="s">
        <v>11</v>
      </c>
      <c r="N36" s="50" t="s">
        <v>12</v>
      </c>
    </row>
    <row r="37" spans="2:16" ht="14.25" x14ac:dyDescent="0.2">
      <c r="B37" s="284"/>
      <c r="C37" s="272"/>
      <c r="D37" s="272"/>
      <c r="E37" s="285"/>
      <c r="F37" s="52" t="s">
        <v>58</v>
      </c>
      <c r="G37" s="53" t="s">
        <v>59</v>
      </c>
      <c r="H37" s="54" t="s">
        <v>60</v>
      </c>
      <c r="I37" s="52" t="s">
        <v>61</v>
      </c>
      <c r="J37" s="53" t="s">
        <v>62</v>
      </c>
      <c r="K37" s="55" t="s">
        <v>63</v>
      </c>
      <c r="L37" s="56" t="s">
        <v>65</v>
      </c>
      <c r="M37" s="53" t="s">
        <v>66</v>
      </c>
      <c r="N37" s="55" t="s">
        <v>67</v>
      </c>
    </row>
    <row r="38" spans="2:16" ht="15" customHeight="1" thickBot="1" x14ac:dyDescent="0.25">
      <c r="B38" s="286"/>
      <c r="C38" s="287"/>
      <c r="D38" s="287"/>
      <c r="E38" s="288"/>
      <c r="F38" s="19"/>
      <c r="G38" s="20" t="s">
        <v>13</v>
      </c>
      <c r="H38" s="20"/>
      <c r="I38" s="36"/>
      <c r="J38" s="20" t="s">
        <v>14</v>
      </c>
      <c r="K38" s="38"/>
      <c r="L38" s="20"/>
      <c r="M38" s="20" t="s">
        <v>17</v>
      </c>
      <c r="N38" s="21"/>
    </row>
    <row r="39" spans="2:16" x14ac:dyDescent="0.2">
      <c r="B39" s="30" t="s">
        <v>5</v>
      </c>
      <c r="C39" s="31"/>
      <c r="D39" s="31"/>
      <c r="E39" s="32"/>
      <c r="F39" s="107">
        <f t="shared" ref="F39:K39" si="1">F40+F41+F42</f>
        <v>12</v>
      </c>
      <c r="G39" s="108">
        <f t="shared" si="1"/>
        <v>11</v>
      </c>
      <c r="H39" s="109">
        <f t="shared" si="1"/>
        <v>0</v>
      </c>
      <c r="I39" s="107">
        <f t="shared" si="1"/>
        <v>420</v>
      </c>
      <c r="J39" s="108">
        <f t="shared" si="1"/>
        <v>354</v>
      </c>
      <c r="K39" s="109">
        <f t="shared" si="1"/>
        <v>0</v>
      </c>
      <c r="L39" s="107">
        <f t="shared" ref="L39:N44" si="2">IF(F39,I39/F39,0)</f>
        <v>35</v>
      </c>
      <c r="M39" s="108">
        <f t="shared" si="2"/>
        <v>32.18181818181818</v>
      </c>
      <c r="N39" s="109">
        <f t="shared" si="2"/>
        <v>0</v>
      </c>
    </row>
    <row r="40" spans="2:16" x14ac:dyDescent="0.2">
      <c r="B40" s="33"/>
      <c r="C40" s="34" t="s">
        <v>55</v>
      </c>
      <c r="D40" s="34"/>
      <c r="E40" s="35"/>
      <c r="F40" s="181">
        <v>12</v>
      </c>
      <c r="G40" s="182">
        <v>11</v>
      </c>
      <c r="H40" s="183">
        <v>0</v>
      </c>
      <c r="I40" s="218">
        <v>420</v>
      </c>
      <c r="J40" s="182">
        <v>354</v>
      </c>
      <c r="K40" s="184">
        <v>0</v>
      </c>
      <c r="L40" s="196">
        <f t="shared" ref="L40:L41" si="3">IF(F40,I40/F40,0)</f>
        <v>35</v>
      </c>
      <c r="M40" s="197">
        <f t="shared" ref="M40:M41" si="4">IF(G40,J40/G40,0)</f>
        <v>32.18181818181818</v>
      </c>
      <c r="N40" s="198">
        <f t="shared" ref="N40:N41" si="5">IF(H40,K40/H40,0)</f>
        <v>0</v>
      </c>
    </row>
    <row r="41" spans="2:16" x14ac:dyDescent="0.2">
      <c r="B41" s="28"/>
      <c r="C41" s="34" t="s">
        <v>76</v>
      </c>
      <c r="D41" s="34"/>
      <c r="E41" s="35"/>
      <c r="F41" s="181">
        <v>0</v>
      </c>
      <c r="G41" s="182">
        <v>0</v>
      </c>
      <c r="H41" s="183">
        <v>0</v>
      </c>
      <c r="I41" s="181">
        <v>0</v>
      </c>
      <c r="J41" s="182">
        <v>0</v>
      </c>
      <c r="K41" s="184">
        <v>0</v>
      </c>
      <c r="L41" s="196">
        <f t="shared" si="3"/>
        <v>0</v>
      </c>
      <c r="M41" s="197">
        <f t="shared" si="4"/>
        <v>0</v>
      </c>
      <c r="N41" s="198">
        <f t="shared" si="5"/>
        <v>0</v>
      </c>
    </row>
    <row r="42" spans="2:16" ht="13.5" thickBot="1" x14ac:dyDescent="0.25">
      <c r="B42" s="28"/>
      <c r="C42" s="57" t="s">
        <v>56</v>
      </c>
      <c r="D42" s="57"/>
      <c r="E42" s="58"/>
      <c r="F42" s="143">
        <f>Histor!G14+Histor!G16+Histor!G17+Histor!G18</f>
        <v>0</v>
      </c>
      <c r="G42" s="144">
        <f>Histor!J14+Histor!J16+Histor!J17+Histor!J18</f>
        <v>0</v>
      </c>
      <c r="H42" s="145">
        <f>Histor!M14+Histor!M16+Histor!M17+Histor!M18</f>
        <v>0</v>
      </c>
      <c r="I42" s="143">
        <f>Histor!G30+Histor!G32+Histor!G33+Histor!G34</f>
        <v>0</v>
      </c>
      <c r="J42" s="144">
        <f>Histor!J30+Histor!J32+Histor!J33+Histor!J34</f>
        <v>0</v>
      </c>
      <c r="K42" s="146">
        <f>Histor!M30+Histor!M32+Histor!M33+Histor!M34</f>
        <v>0</v>
      </c>
      <c r="L42" s="137">
        <f t="shared" si="2"/>
        <v>0</v>
      </c>
      <c r="M42" s="110">
        <f t="shared" si="2"/>
        <v>0</v>
      </c>
      <c r="N42" s="111">
        <f t="shared" si="2"/>
        <v>0</v>
      </c>
    </row>
    <row r="43" spans="2:16" ht="13.5" thickBot="1" x14ac:dyDescent="0.25">
      <c r="B43" s="59" t="s">
        <v>4</v>
      </c>
      <c r="C43" s="60"/>
      <c r="D43" s="60"/>
      <c r="E43" s="61"/>
      <c r="F43" s="217">
        <v>15</v>
      </c>
      <c r="G43" s="185">
        <v>24</v>
      </c>
      <c r="H43" s="186">
        <v>0</v>
      </c>
      <c r="I43" s="217">
        <v>3785</v>
      </c>
      <c r="J43" s="185">
        <v>4678</v>
      </c>
      <c r="K43" s="187">
        <v>0</v>
      </c>
      <c r="L43" s="199">
        <f>IF(F43,I43/F43,0)</f>
        <v>252.33333333333334</v>
      </c>
      <c r="M43" s="200">
        <f t="shared" ref="M43" si="6">IF(G43,J43/G43,0)</f>
        <v>194.91666666666666</v>
      </c>
      <c r="N43" s="201">
        <f t="shared" ref="N43" si="7">IF(H43,K43/H43,0)</f>
        <v>0</v>
      </c>
    </row>
    <row r="44" spans="2:16" ht="13.5" thickTop="1" x14ac:dyDescent="0.2">
      <c r="B44" s="30" t="s">
        <v>80</v>
      </c>
      <c r="C44" s="31"/>
      <c r="D44" s="31"/>
      <c r="E44" s="32"/>
      <c r="F44" s="112">
        <f t="shared" ref="F44:K44" si="8">F39+F43</f>
        <v>27</v>
      </c>
      <c r="G44" s="113">
        <f t="shared" si="8"/>
        <v>35</v>
      </c>
      <c r="H44" s="113">
        <f t="shared" si="8"/>
        <v>0</v>
      </c>
      <c r="I44" s="112">
        <f t="shared" si="8"/>
        <v>4205</v>
      </c>
      <c r="J44" s="113">
        <f t="shared" si="8"/>
        <v>5032</v>
      </c>
      <c r="K44" s="114">
        <f t="shared" si="8"/>
        <v>0</v>
      </c>
      <c r="L44" s="112">
        <f t="shared" si="2"/>
        <v>155.74074074074073</v>
      </c>
      <c r="M44" s="113">
        <f t="shared" si="2"/>
        <v>143.77142857142857</v>
      </c>
      <c r="N44" s="114">
        <f t="shared" si="2"/>
        <v>0</v>
      </c>
    </row>
    <row r="45" spans="2:16" ht="13.5" thickBot="1" x14ac:dyDescent="0.25">
      <c r="B45" s="36" t="s">
        <v>81</v>
      </c>
      <c r="C45" s="37"/>
      <c r="D45" s="37"/>
      <c r="E45" s="38"/>
      <c r="F45" s="270">
        <f>Histor!P9+Histor!P10</f>
        <v>29.966887417218544</v>
      </c>
      <c r="G45" s="271"/>
      <c r="H45" s="271"/>
      <c r="I45" s="270">
        <f>Histor!P25+Histor!P26</f>
        <v>4511.701986754967</v>
      </c>
      <c r="J45" s="271"/>
      <c r="K45" s="280"/>
      <c r="L45" s="279">
        <f>I45/F45</f>
        <v>150.55624309392266</v>
      </c>
      <c r="M45" s="271"/>
      <c r="N45" s="280"/>
    </row>
    <row r="46" spans="2:16" x14ac:dyDescent="0.2">
      <c r="F46" s="66"/>
      <c r="G46" s="66"/>
      <c r="H46" s="66"/>
      <c r="I46" s="66"/>
      <c r="J46" s="66"/>
      <c r="K46" s="66"/>
      <c r="O46" s="24"/>
      <c r="P46" s="24"/>
    </row>
    <row r="47" spans="2:16" ht="2.25" customHeight="1" x14ac:dyDescent="0.2"/>
    <row r="48" spans="2:16" ht="17.25" customHeight="1" x14ac:dyDescent="0.2">
      <c r="B48" s="24" t="s">
        <v>78</v>
      </c>
    </row>
    <row r="73" spans="2:2" ht="18.75" customHeight="1" x14ac:dyDescent="0.2"/>
    <row r="74" spans="2:2" ht="12.75" customHeight="1" x14ac:dyDescent="0.2">
      <c r="B74" s="24" t="s">
        <v>79</v>
      </c>
    </row>
    <row r="75" spans="2:2" x14ac:dyDescent="0.2">
      <c r="B75" s="212" t="s">
        <v>85</v>
      </c>
    </row>
    <row r="76" spans="2:2" x14ac:dyDescent="0.2">
      <c r="B76" s="213" t="s">
        <v>86</v>
      </c>
    </row>
    <row r="77" spans="2:2" x14ac:dyDescent="0.2">
      <c r="B77" s="22" t="s">
        <v>87</v>
      </c>
    </row>
    <row r="78" spans="2:2" x14ac:dyDescent="0.2">
      <c r="B78" s="212" t="s">
        <v>89</v>
      </c>
    </row>
    <row r="79" spans="2:2" x14ac:dyDescent="0.2">
      <c r="B79" s="212" t="s">
        <v>88</v>
      </c>
    </row>
    <row r="80" spans="2:2" x14ac:dyDescent="0.2">
      <c r="B80" s="212" t="s">
        <v>91</v>
      </c>
    </row>
    <row r="81" spans="2:6" x14ac:dyDescent="0.2">
      <c r="B81" s="212" t="s">
        <v>90</v>
      </c>
    </row>
    <row r="82" spans="2:6" x14ac:dyDescent="0.2">
      <c r="B82" s="22" t="s">
        <v>92</v>
      </c>
    </row>
    <row r="84" spans="2:6" x14ac:dyDescent="0.2">
      <c r="B84" s="164"/>
    </row>
    <row r="87" spans="2:6" x14ac:dyDescent="0.2">
      <c r="F87" s="165"/>
    </row>
    <row r="88" spans="2:6" x14ac:dyDescent="0.2">
      <c r="F88" s="165"/>
    </row>
    <row r="89" spans="2:6" x14ac:dyDescent="0.2">
      <c r="F89" s="165"/>
    </row>
    <row r="90" spans="2:6" x14ac:dyDescent="0.2">
      <c r="F90" s="165"/>
    </row>
    <row r="91" spans="2:6" x14ac:dyDescent="0.2">
      <c r="F91" s="165"/>
    </row>
    <row r="92" spans="2:6" x14ac:dyDescent="0.2">
      <c r="F92" s="165"/>
    </row>
    <row r="93" spans="2:6" x14ac:dyDescent="0.2">
      <c r="F93" s="165"/>
    </row>
    <row r="94" spans="2:6" x14ac:dyDescent="0.2">
      <c r="F94" s="165"/>
    </row>
    <row r="95" spans="2:6" x14ac:dyDescent="0.2">
      <c r="F95" s="165"/>
    </row>
  </sheetData>
  <mergeCells count="38">
    <mergeCell ref="I45:K45"/>
    <mergeCell ref="B35:E38"/>
    <mergeCell ref="C27:H27"/>
    <mergeCell ref="L35:N35"/>
    <mergeCell ref="F35:H35"/>
    <mergeCell ref="I35:K35"/>
    <mergeCell ref="B9:E9"/>
    <mergeCell ref="C15:H18"/>
    <mergeCell ref="I15:K15"/>
    <mergeCell ref="C31:H31"/>
    <mergeCell ref="F45:H45"/>
    <mergeCell ref="C24:H24"/>
    <mergeCell ref="C25:H25"/>
    <mergeCell ref="C30:H30"/>
    <mergeCell ref="J10:N10"/>
    <mergeCell ref="C28:H28"/>
    <mergeCell ref="C29:H29"/>
    <mergeCell ref="J16:K17"/>
    <mergeCell ref="I16:I17"/>
    <mergeCell ref="L15:L17"/>
    <mergeCell ref="M15:M17"/>
    <mergeCell ref="L45:N45"/>
    <mergeCell ref="B2:N2"/>
    <mergeCell ref="J11:N11"/>
    <mergeCell ref="C22:H22"/>
    <mergeCell ref="C23:H23"/>
    <mergeCell ref="C26:H26"/>
    <mergeCell ref="C20:H20"/>
    <mergeCell ref="C21:H21"/>
    <mergeCell ref="N15:N17"/>
    <mergeCell ref="B10:E10"/>
    <mergeCell ref="B11:E11"/>
    <mergeCell ref="C19:H19"/>
    <mergeCell ref="B3:N3"/>
    <mergeCell ref="B15:B18"/>
    <mergeCell ref="B5:D5"/>
    <mergeCell ref="B7:E7"/>
    <mergeCell ref="B8:E8"/>
  </mergeCells>
  <phoneticPr fontId="2" type="noConversion"/>
  <printOptions horizontalCentered="1"/>
  <pageMargins left="0.19685039370078741" right="0.19685039370078741" top="0.59055118110236227" bottom="0.19685039370078741" header="0.39370078740157483" footer="0.51181102362204722"/>
  <pageSetup paperSize="9" scale="64" fitToHeight="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0"/>
  <sheetViews>
    <sheetView workbookViewId="0"/>
  </sheetViews>
  <sheetFormatPr defaultRowHeight="12.75" x14ac:dyDescent="0.2"/>
  <cols>
    <col min="1" max="3" width="4.7109375" customWidth="1"/>
    <col min="4" max="4" width="36.5703125" customWidth="1"/>
    <col min="5" max="16" width="13.7109375" customWidth="1"/>
  </cols>
  <sheetData>
    <row r="1" spans="1:17" x14ac:dyDescent="0.2">
      <c r="D1" s="102"/>
      <c r="E1" s="298" t="s">
        <v>10</v>
      </c>
      <c r="F1" s="299"/>
      <c r="G1" s="299"/>
      <c r="H1" s="298" t="s">
        <v>11</v>
      </c>
      <c r="I1" s="299"/>
      <c r="J1" s="300"/>
      <c r="K1" s="299" t="s">
        <v>12</v>
      </c>
      <c r="L1" s="299"/>
      <c r="M1" s="300"/>
    </row>
    <row r="2" spans="1:17" x14ac:dyDescent="0.2">
      <c r="D2" s="103" t="s">
        <v>21</v>
      </c>
      <c r="E2" s="214">
        <v>314</v>
      </c>
      <c r="F2" s="209">
        <v>290</v>
      </c>
      <c r="G2" s="142">
        <f>Vzor!F8</f>
        <v>4979</v>
      </c>
      <c r="H2" s="214">
        <v>173</v>
      </c>
      <c r="I2" s="209">
        <v>173</v>
      </c>
      <c r="J2" s="142">
        <f>Vzor!G8</f>
        <v>239</v>
      </c>
      <c r="K2" s="214">
        <v>0</v>
      </c>
      <c r="L2" s="209">
        <v>0</v>
      </c>
      <c r="M2" s="142">
        <f>Vzor!H8</f>
        <v>0</v>
      </c>
    </row>
    <row r="3" spans="1:17" ht="13.5" thickBot="1" x14ac:dyDescent="0.25">
      <c r="D3" s="104" t="s">
        <v>83</v>
      </c>
      <c r="E3" s="215">
        <v>314</v>
      </c>
      <c r="F3" s="210">
        <v>290</v>
      </c>
      <c r="G3" s="188">
        <v>285</v>
      </c>
      <c r="H3" s="216">
        <v>173</v>
      </c>
      <c r="I3" s="211">
        <v>173</v>
      </c>
      <c r="J3" s="189">
        <v>168</v>
      </c>
      <c r="K3" s="216">
        <v>0</v>
      </c>
      <c r="L3" s="211">
        <v>0</v>
      </c>
      <c r="M3" s="189">
        <v>0</v>
      </c>
      <c r="N3" s="138"/>
    </row>
    <row r="4" spans="1:17" ht="13.5" thickBot="1" x14ac:dyDescent="0.25"/>
    <row r="5" spans="1:17" ht="12.75" customHeight="1" x14ac:dyDescent="0.2">
      <c r="A5" s="281" t="s">
        <v>3</v>
      </c>
      <c r="B5" s="282"/>
      <c r="C5" s="282"/>
      <c r="D5" s="283"/>
      <c r="E5" s="291" t="s">
        <v>19</v>
      </c>
      <c r="F5" s="289"/>
      <c r="G5" s="289"/>
      <c r="H5" s="289"/>
      <c r="I5" s="289"/>
      <c r="J5" s="289"/>
      <c r="K5" s="289"/>
      <c r="L5" s="289"/>
      <c r="M5" s="289"/>
      <c r="N5" s="281" t="s">
        <v>24</v>
      </c>
      <c r="O5" s="282"/>
      <c r="P5" s="283"/>
      <c r="Q5" s="63"/>
    </row>
    <row r="6" spans="1:17" x14ac:dyDescent="0.2">
      <c r="A6" s="284"/>
      <c r="B6" s="272"/>
      <c r="C6" s="272"/>
      <c r="D6" s="285"/>
      <c r="E6" s="301" t="s">
        <v>10</v>
      </c>
      <c r="F6" s="296"/>
      <c r="G6" s="302"/>
      <c r="H6" s="303" t="s">
        <v>11</v>
      </c>
      <c r="I6" s="296"/>
      <c r="J6" s="302"/>
      <c r="K6" s="303" t="s">
        <v>12</v>
      </c>
      <c r="L6" s="296"/>
      <c r="M6" s="296"/>
      <c r="N6" s="292" t="s">
        <v>25</v>
      </c>
      <c r="O6" s="293"/>
      <c r="P6" s="294"/>
      <c r="Q6" s="63"/>
    </row>
    <row r="7" spans="1:17" ht="14.25" x14ac:dyDescent="0.25">
      <c r="A7" s="284"/>
      <c r="B7" s="272"/>
      <c r="C7" s="272"/>
      <c r="D7" s="285"/>
      <c r="E7" s="295" t="s">
        <v>58</v>
      </c>
      <c r="F7" s="296"/>
      <c r="G7" s="302"/>
      <c r="H7" s="313" t="s">
        <v>59</v>
      </c>
      <c r="I7" s="296"/>
      <c r="J7" s="302"/>
      <c r="K7" s="313" t="s">
        <v>60</v>
      </c>
      <c r="L7" s="296"/>
      <c r="M7" s="296"/>
      <c r="N7" s="295" t="s">
        <v>84</v>
      </c>
      <c r="O7" s="296"/>
      <c r="P7" s="297"/>
      <c r="Q7" s="63"/>
    </row>
    <row r="8" spans="1:17" ht="13.5" thickBot="1" x14ac:dyDescent="0.25">
      <c r="A8" s="286"/>
      <c r="B8" s="287"/>
      <c r="C8" s="287"/>
      <c r="D8" s="288"/>
      <c r="E8" s="40">
        <f>F8-1</f>
        <v>2022</v>
      </c>
      <c r="F8" s="41">
        <f>G8-1</f>
        <v>2023</v>
      </c>
      <c r="G8" s="41">
        <f>Vzor!N5</f>
        <v>2024</v>
      </c>
      <c r="H8" s="167">
        <f t="shared" ref="H8:J8" si="0">E8</f>
        <v>2022</v>
      </c>
      <c r="I8" s="41">
        <f t="shared" si="0"/>
        <v>2023</v>
      </c>
      <c r="J8" s="41">
        <f t="shared" si="0"/>
        <v>2024</v>
      </c>
      <c r="K8" s="167">
        <f t="shared" ref="K8:M8" si="1">E8</f>
        <v>2022</v>
      </c>
      <c r="L8" s="41">
        <f t="shared" si="1"/>
        <v>2023</v>
      </c>
      <c r="M8" s="41">
        <f t="shared" si="1"/>
        <v>2024</v>
      </c>
      <c r="N8" s="40">
        <f t="shared" ref="N8:P8" si="2">E8</f>
        <v>2022</v>
      </c>
      <c r="O8" s="41">
        <f t="shared" si="2"/>
        <v>2023</v>
      </c>
      <c r="P8" s="64">
        <f t="shared" si="2"/>
        <v>2024</v>
      </c>
      <c r="Q8" s="63"/>
    </row>
    <row r="9" spans="1:17" ht="13.5" customHeight="1" thickBot="1" x14ac:dyDescent="0.25">
      <c r="A9" s="67" t="s">
        <v>4</v>
      </c>
      <c r="B9" s="68"/>
      <c r="C9" s="68"/>
      <c r="D9" s="69"/>
      <c r="E9" s="205">
        <v>11</v>
      </c>
      <c r="F9" s="205">
        <v>6</v>
      </c>
      <c r="G9" s="115">
        <f>Vzor!F43</f>
        <v>15</v>
      </c>
      <c r="H9" s="205">
        <v>1</v>
      </c>
      <c r="I9" s="205">
        <v>0</v>
      </c>
      <c r="J9" s="115">
        <f>Vzor!G43</f>
        <v>24</v>
      </c>
      <c r="K9" s="205">
        <v>0</v>
      </c>
      <c r="L9" s="205">
        <v>0</v>
      </c>
      <c r="M9" s="116">
        <f>Vzor!H43</f>
        <v>0</v>
      </c>
      <c r="N9" s="117">
        <f t="shared" ref="N9:P10" si="3">(E9*E$3+H9*H$3+K9*K$3)/(E$3+H$3+K$3)</f>
        <v>7.4476386036960989</v>
      </c>
      <c r="O9" s="115">
        <f t="shared" si="3"/>
        <v>3.7580993520518358</v>
      </c>
      <c r="P9" s="118">
        <f t="shared" si="3"/>
        <v>18.337748344370862</v>
      </c>
      <c r="Q9" s="63"/>
    </row>
    <row r="10" spans="1:17" ht="13.5" thickTop="1" x14ac:dyDescent="0.2">
      <c r="A10" s="70" t="s">
        <v>5</v>
      </c>
      <c r="B10" s="71"/>
      <c r="C10" s="71"/>
      <c r="D10" s="72"/>
      <c r="E10" s="206">
        <v>13</v>
      </c>
      <c r="F10" s="206">
        <v>13</v>
      </c>
      <c r="G10" s="119">
        <f>G11+G16+G17+G18</f>
        <v>12</v>
      </c>
      <c r="H10" s="206">
        <v>12</v>
      </c>
      <c r="I10" s="206">
        <v>10</v>
      </c>
      <c r="J10" s="119">
        <f>J11+J16+J17+J18</f>
        <v>11</v>
      </c>
      <c r="K10" s="206">
        <v>0</v>
      </c>
      <c r="L10" s="206">
        <v>0</v>
      </c>
      <c r="M10" s="120">
        <f>M11+M16+M17+M18</f>
        <v>0</v>
      </c>
      <c r="N10" s="121">
        <f t="shared" si="3"/>
        <v>12.64476386036961</v>
      </c>
      <c r="O10" s="122">
        <f t="shared" si="3"/>
        <v>11.879049676025918</v>
      </c>
      <c r="P10" s="123">
        <f t="shared" si="3"/>
        <v>11.629139072847682</v>
      </c>
      <c r="Q10" s="63"/>
    </row>
    <row r="11" spans="1:17" x14ac:dyDescent="0.2">
      <c r="A11" s="73"/>
      <c r="B11" s="74" t="s">
        <v>6</v>
      </c>
      <c r="C11" s="74"/>
      <c r="D11" s="75"/>
      <c r="E11" s="207">
        <v>13</v>
      </c>
      <c r="F11" s="207">
        <v>13</v>
      </c>
      <c r="G11" s="125">
        <f>G12+G15</f>
        <v>12</v>
      </c>
      <c r="H11" s="207">
        <v>12</v>
      </c>
      <c r="I11" s="207">
        <v>10</v>
      </c>
      <c r="J11" s="125">
        <f>J12+J15</f>
        <v>11</v>
      </c>
      <c r="K11" s="207">
        <v>0</v>
      </c>
      <c r="L11" s="207">
        <v>0</v>
      </c>
      <c r="M11" s="126">
        <f>M12+M15</f>
        <v>0</v>
      </c>
      <c r="N11" s="124">
        <f t="shared" ref="N11:P18" si="4">(E11*E$3+H11*H$3+K11*K$3)/(E$3+H$3+K$3)</f>
        <v>12.64476386036961</v>
      </c>
      <c r="O11" s="125">
        <f t="shared" si="4"/>
        <v>11.879049676025918</v>
      </c>
      <c r="P11" s="127">
        <f t="shared" si="4"/>
        <v>11.629139072847682</v>
      </c>
      <c r="Q11" s="63"/>
    </row>
    <row r="12" spans="1:17" x14ac:dyDescent="0.2">
      <c r="A12" s="76"/>
      <c r="B12" s="77"/>
      <c r="C12" s="74" t="s">
        <v>7</v>
      </c>
      <c r="D12" s="75"/>
      <c r="E12" s="207">
        <v>13</v>
      </c>
      <c r="F12" s="207">
        <v>13</v>
      </c>
      <c r="G12" s="125">
        <f>G13+G14</f>
        <v>12</v>
      </c>
      <c r="H12" s="207">
        <v>12</v>
      </c>
      <c r="I12" s="207">
        <v>10</v>
      </c>
      <c r="J12" s="125">
        <f>J13+J14</f>
        <v>11</v>
      </c>
      <c r="K12" s="207">
        <v>0</v>
      </c>
      <c r="L12" s="207">
        <v>0</v>
      </c>
      <c r="M12" s="126">
        <f>M13+M14</f>
        <v>0</v>
      </c>
      <c r="N12" s="124">
        <f t="shared" si="4"/>
        <v>12.64476386036961</v>
      </c>
      <c r="O12" s="125">
        <f t="shared" si="4"/>
        <v>11.879049676025918</v>
      </c>
      <c r="P12" s="127">
        <f t="shared" si="4"/>
        <v>11.629139072847682</v>
      </c>
      <c r="Q12" s="63"/>
    </row>
    <row r="13" spans="1:17" x14ac:dyDescent="0.2">
      <c r="A13" s="76"/>
      <c r="B13" s="78"/>
      <c r="C13" s="77"/>
      <c r="D13" s="75" t="s">
        <v>0</v>
      </c>
      <c r="E13" s="190">
        <v>13</v>
      </c>
      <c r="F13" s="190">
        <v>13</v>
      </c>
      <c r="G13" s="128">
        <f>Vzor!F40</f>
        <v>12</v>
      </c>
      <c r="H13" s="192">
        <v>12</v>
      </c>
      <c r="I13" s="192">
        <v>10</v>
      </c>
      <c r="J13" s="126">
        <f>Vzor!G40</f>
        <v>11</v>
      </c>
      <c r="K13" s="207">
        <v>0</v>
      </c>
      <c r="L13" s="207">
        <v>0</v>
      </c>
      <c r="M13" s="129">
        <f>Vzor!H40</f>
        <v>0</v>
      </c>
      <c r="N13" s="124">
        <f t="shared" si="4"/>
        <v>12.64476386036961</v>
      </c>
      <c r="O13" s="125">
        <f t="shared" si="4"/>
        <v>11.879049676025918</v>
      </c>
      <c r="P13" s="127">
        <f>(G13*G$3+J13*J$3+M13*M$3)/(G$3+J$3+M$3)</f>
        <v>11.629139072847682</v>
      </c>
      <c r="Q13" s="63"/>
    </row>
    <row r="14" spans="1:17" x14ac:dyDescent="0.2">
      <c r="A14" s="76"/>
      <c r="B14" s="78"/>
      <c r="C14" s="79"/>
      <c r="D14" s="72" t="s">
        <v>1</v>
      </c>
      <c r="E14" s="190">
        <v>0</v>
      </c>
      <c r="F14" s="190">
        <v>0</v>
      </c>
      <c r="G14" s="190">
        <v>0</v>
      </c>
      <c r="H14" s="192">
        <v>0</v>
      </c>
      <c r="I14" s="192">
        <v>0</v>
      </c>
      <c r="J14" s="192">
        <v>0</v>
      </c>
      <c r="K14" s="207">
        <v>0</v>
      </c>
      <c r="L14" s="207">
        <v>0</v>
      </c>
      <c r="M14" s="193">
        <v>0</v>
      </c>
      <c r="N14" s="124">
        <f t="shared" si="4"/>
        <v>0</v>
      </c>
      <c r="O14" s="125">
        <f t="shared" si="4"/>
        <v>0</v>
      </c>
      <c r="P14" s="127">
        <f t="shared" si="4"/>
        <v>0</v>
      </c>
      <c r="Q14" s="63"/>
    </row>
    <row r="15" spans="1:17" x14ac:dyDescent="0.2">
      <c r="A15" s="76"/>
      <c r="B15" s="79"/>
      <c r="C15" s="71" t="s">
        <v>69</v>
      </c>
      <c r="D15" s="72"/>
      <c r="E15" s="190">
        <v>0</v>
      </c>
      <c r="F15" s="190">
        <v>0</v>
      </c>
      <c r="G15" s="128">
        <f>Vzor!F41</f>
        <v>0</v>
      </c>
      <c r="H15" s="192">
        <v>0</v>
      </c>
      <c r="I15" s="192">
        <v>0</v>
      </c>
      <c r="J15" s="126">
        <f>Vzor!G41</f>
        <v>0</v>
      </c>
      <c r="K15" s="207">
        <v>0</v>
      </c>
      <c r="L15" s="207">
        <v>0</v>
      </c>
      <c r="M15" s="129">
        <f>Vzor!H41</f>
        <v>0</v>
      </c>
      <c r="N15" s="124">
        <f t="shared" si="4"/>
        <v>0</v>
      </c>
      <c r="O15" s="125">
        <f t="shared" si="4"/>
        <v>0</v>
      </c>
      <c r="P15" s="127">
        <f t="shared" si="4"/>
        <v>0</v>
      </c>
      <c r="Q15" s="63"/>
    </row>
    <row r="16" spans="1:17" x14ac:dyDescent="0.2">
      <c r="A16" s="76"/>
      <c r="B16" s="74" t="s">
        <v>8</v>
      </c>
      <c r="C16" s="74"/>
      <c r="D16" s="75"/>
      <c r="E16" s="190">
        <v>0</v>
      </c>
      <c r="F16" s="190">
        <v>0</v>
      </c>
      <c r="G16" s="190">
        <v>0</v>
      </c>
      <c r="H16" s="192">
        <v>0</v>
      </c>
      <c r="I16" s="192">
        <v>0</v>
      </c>
      <c r="J16" s="192">
        <v>0</v>
      </c>
      <c r="K16" s="207">
        <v>0</v>
      </c>
      <c r="L16" s="207">
        <v>0</v>
      </c>
      <c r="M16" s="193">
        <v>0</v>
      </c>
      <c r="N16" s="124">
        <f>(E16*E$3+H16*H$3+K16*K$3)/(E$3+H$3+K$3)</f>
        <v>0</v>
      </c>
      <c r="O16" s="125">
        <f t="shared" si="4"/>
        <v>0</v>
      </c>
      <c r="P16" s="127">
        <f t="shared" si="4"/>
        <v>0</v>
      </c>
      <c r="Q16" s="63"/>
    </row>
    <row r="17" spans="1:17" x14ac:dyDescent="0.2">
      <c r="A17" s="76"/>
      <c r="B17" s="74" t="s">
        <v>9</v>
      </c>
      <c r="C17" s="74"/>
      <c r="D17" s="75"/>
      <c r="E17" s="190">
        <v>0</v>
      </c>
      <c r="F17" s="190">
        <v>0</v>
      </c>
      <c r="G17" s="190">
        <v>0</v>
      </c>
      <c r="H17" s="192">
        <v>0</v>
      </c>
      <c r="I17" s="192">
        <v>0</v>
      </c>
      <c r="J17" s="192">
        <v>0</v>
      </c>
      <c r="K17" s="207">
        <v>0</v>
      </c>
      <c r="L17" s="207">
        <v>0</v>
      </c>
      <c r="M17" s="193">
        <v>0</v>
      </c>
      <c r="N17" s="124">
        <f t="shared" si="4"/>
        <v>0</v>
      </c>
      <c r="O17" s="125">
        <f t="shared" si="4"/>
        <v>0</v>
      </c>
      <c r="P17" s="127">
        <f t="shared" si="4"/>
        <v>0</v>
      </c>
      <c r="Q17" s="63"/>
    </row>
    <row r="18" spans="1:17" ht="13.5" thickBot="1" x14ac:dyDescent="0.25">
      <c r="A18" s="80"/>
      <c r="B18" s="81" t="s">
        <v>2</v>
      </c>
      <c r="C18" s="81"/>
      <c r="D18" s="82"/>
      <c r="E18" s="191">
        <v>0</v>
      </c>
      <c r="F18" s="191">
        <v>0</v>
      </c>
      <c r="G18" s="191">
        <v>0</v>
      </c>
      <c r="H18" s="194">
        <v>0</v>
      </c>
      <c r="I18" s="194">
        <v>0</v>
      </c>
      <c r="J18" s="194">
        <v>0</v>
      </c>
      <c r="K18" s="208">
        <v>0</v>
      </c>
      <c r="L18" s="208">
        <v>0</v>
      </c>
      <c r="M18" s="195">
        <v>0</v>
      </c>
      <c r="N18" s="131">
        <f t="shared" si="4"/>
        <v>0</v>
      </c>
      <c r="O18" s="130">
        <f t="shared" si="4"/>
        <v>0</v>
      </c>
      <c r="P18" s="132">
        <f t="shared" si="4"/>
        <v>0</v>
      </c>
      <c r="Q18" s="63"/>
    </row>
    <row r="19" spans="1:17" ht="13.5" thickBot="1" x14ac:dyDescent="0.25">
      <c r="A19" s="81"/>
      <c r="B19" s="83" t="s">
        <v>53</v>
      </c>
      <c r="C19" s="84"/>
      <c r="D19" s="84"/>
      <c r="E19" s="133">
        <f>E16+E17+E18+E14</f>
        <v>0</v>
      </c>
      <c r="F19" s="133">
        <f>F16+F17+F18+F14</f>
        <v>0</v>
      </c>
      <c r="G19" s="134">
        <f>G16+G17+G18+G14</f>
        <v>0</v>
      </c>
      <c r="H19" s="65"/>
      <c r="I19" s="65"/>
      <c r="J19" s="65"/>
      <c r="K19" s="65"/>
      <c r="L19" s="65"/>
      <c r="M19" s="65"/>
      <c r="N19" s="65"/>
      <c r="O19" s="65"/>
      <c r="P19" s="65"/>
      <c r="Q19" s="63"/>
    </row>
    <row r="20" spans="1:17" ht="13.5" thickBot="1" x14ac:dyDescent="0.25">
      <c r="A20" s="85"/>
      <c r="B20" s="85"/>
      <c r="C20" s="85"/>
      <c r="D20" s="85"/>
      <c r="Q20" s="63"/>
    </row>
    <row r="21" spans="1:17" x14ac:dyDescent="0.2">
      <c r="A21" s="304" t="s">
        <v>3</v>
      </c>
      <c r="B21" s="305"/>
      <c r="C21" s="305"/>
      <c r="D21" s="306"/>
      <c r="E21" s="291" t="s">
        <v>20</v>
      </c>
      <c r="F21" s="289"/>
      <c r="G21" s="289"/>
      <c r="H21" s="289"/>
      <c r="I21" s="289"/>
      <c r="J21" s="289"/>
      <c r="K21" s="289"/>
      <c r="L21" s="289"/>
      <c r="M21" s="289"/>
      <c r="N21" s="281" t="s">
        <v>22</v>
      </c>
      <c r="O21" s="282"/>
      <c r="P21" s="283"/>
      <c r="Q21" s="63"/>
    </row>
    <row r="22" spans="1:17" x14ac:dyDescent="0.2">
      <c r="A22" s="307"/>
      <c r="B22" s="308"/>
      <c r="C22" s="308"/>
      <c r="D22" s="309"/>
      <c r="E22" s="301" t="s">
        <v>10</v>
      </c>
      <c r="F22" s="296"/>
      <c r="G22" s="302"/>
      <c r="H22" s="303" t="s">
        <v>11</v>
      </c>
      <c r="I22" s="296"/>
      <c r="J22" s="302"/>
      <c r="K22" s="303" t="s">
        <v>12</v>
      </c>
      <c r="L22" s="296"/>
      <c r="M22" s="296"/>
      <c r="N22" s="292" t="s">
        <v>23</v>
      </c>
      <c r="O22" s="293"/>
      <c r="P22" s="294"/>
      <c r="Q22" s="63"/>
    </row>
    <row r="23" spans="1:17" ht="14.25" x14ac:dyDescent="0.25">
      <c r="A23" s="307"/>
      <c r="B23" s="308"/>
      <c r="C23" s="308"/>
      <c r="D23" s="309"/>
      <c r="E23" s="295" t="s">
        <v>61</v>
      </c>
      <c r="F23" s="296"/>
      <c r="G23" s="302"/>
      <c r="H23" s="313" t="s">
        <v>62</v>
      </c>
      <c r="I23" s="296"/>
      <c r="J23" s="302"/>
      <c r="K23" s="313" t="s">
        <v>63</v>
      </c>
      <c r="L23" s="296"/>
      <c r="M23" s="296"/>
      <c r="N23" s="295" t="s">
        <v>64</v>
      </c>
      <c r="O23" s="296"/>
      <c r="P23" s="297"/>
      <c r="Q23" s="63"/>
    </row>
    <row r="24" spans="1:17" ht="13.5" thickBot="1" x14ac:dyDescent="0.25">
      <c r="A24" s="310"/>
      <c r="B24" s="311"/>
      <c r="C24" s="311"/>
      <c r="D24" s="312"/>
      <c r="E24" s="40">
        <f>F24-1</f>
        <v>2022</v>
      </c>
      <c r="F24" s="41">
        <f>G24-1</f>
        <v>2023</v>
      </c>
      <c r="G24" s="41">
        <f>Vzor!N5</f>
        <v>2024</v>
      </c>
      <c r="H24" s="167">
        <f t="shared" ref="H24" si="5">E24</f>
        <v>2022</v>
      </c>
      <c r="I24" s="41">
        <f t="shared" ref="I24" si="6">F24</f>
        <v>2023</v>
      </c>
      <c r="J24" s="41">
        <f t="shared" ref="J24" si="7">G24</f>
        <v>2024</v>
      </c>
      <c r="K24" s="167">
        <f t="shared" ref="K24" si="8">E24</f>
        <v>2022</v>
      </c>
      <c r="L24" s="41">
        <f t="shared" ref="L24" si="9">F24</f>
        <v>2023</v>
      </c>
      <c r="M24" s="41">
        <f t="shared" ref="M24" si="10">G24</f>
        <v>2024</v>
      </c>
      <c r="N24" s="40">
        <f t="shared" ref="N24" si="11">E24</f>
        <v>2022</v>
      </c>
      <c r="O24" s="41">
        <f t="shared" ref="O24" si="12">F24</f>
        <v>2023</v>
      </c>
      <c r="P24" s="64">
        <f t="shared" ref="P24" si="13">G24</f>
        <v>2024</v>
      </c>
      <c r="Q24" s="63"/>
    </row>
    <row r="25" spans="1:17" ht="13.5" customHeight="1" thickBot="1" x14ac:dyDescent="0.25">
      <c r="A25" s="86" t="s">
        <v>4</v>
      </c>
      <c r="B25" s="87"/>
      <c r="C25" s="87"/>
      <c r="D25" s="88"/>
      <c r="E25" s="205">
        <v>4166</v>
      </c>
      <c r="F25" s="205">
        <v>2173</v>
      </c>
      <c r="G25" s="115">
        <f>Vzor!I43</f>
        <v>3785</v>
      </c>
      <c r="H25" s="205">
        <v>456</v>
      </c>
      <c r="I25" s="205">
        <v>0</v>
      </c>
      <c r="J25" s="115">
        <f>Vzor!J43</f>
        <v>4678</v>
      </c>
      <c r="K25" s="205">
        <v>0</v>
      </c>
      <c r="L25" s="205">
        <v>0</v>
      </c>
      <c r="M25" s="116">
        <f>Vzor!K43</f>
        <v>0</v>
      </c>
      <c r="N25" s="117">
        <f t="shared" ref="N25:P34" si="14">(E25*E$3+H25*H$3+K25*K$3)/(E$3+H$3+K$3)</f>
        <v>2848.0739219712527</v>
      </c>
      <c r="O25" s="115">
        <f t="shared" si="14"/>
        <v>1361.0583153347732</v>
      </c>
      <c r="P25" s="118">
        <f t="shared" si="14"/>
        <v>4116.1788079470198</v>
      </c>
      <c r="Q25" s="63"/>
    </row>
    <row r="26" spans="1:17" ht="13.5" thickTop="1" x14ac:dyDescent="0.2">
      <c r="A26" s="89" t="s">
        <v>5</v>
      </c>
      <c r="B26" s="90"/>
      <c r="C26" s="90"/>
      <c r="D26" s="91"/>
      <c r="E26" s="206">
        <v>562</v>
      </c>
      <c r="F26" s="206">
        <v>858</v>
      </c>
      <c r="G26" s="119">
        <f>G27+G32+G33+G34</f>
        <v>420</v>
      </c>
      <c r="H26" s="206">
        <v>160</v>
      </c>
      <c r="I26" s="206">
        <v>548</v>
      </c>
      <c r="J26" s="119">
        <f>J27+J32+J33+J34</f>
        <v>354</v>
      </c>
      <c r="K26" s="206">
        <v>0</v>
      </c>
      <c r="L26" s="206">
        <v>0</v>
      </c>
      <c r="M26" s="120">
        <f>M27+M32+M33+M34</f>
        <v>0</v>
      </c>
      <c r="N26" s="121">
        <f t="shared" si="14"/>
        <v>419.19507186858317</v>
      </c>
      <c r="O26" s="122">
        <f t="shared" si="14"/>
        <v>742.16846652267816</v>
      </c>
      <c r="P26" s="123">
        <f t="shared" si="14"/>
        <v>395.52317880794703</v>
      </c>
      <c r="Q26" s="63"/>
    </row>
    <row r="27" spans="1:17" x14ac:dyDescent="0.2">
      <c r="A27" s="92"/>
      <c r="B27" s="93" t="s">
        <v>6</v>
      </c>
      <c r="C27" s="93"/>
      <c r="D27" s="94"/>
      <c r="E27" s="207">
        <v>562</v>
      </c>
      <c r="F27" s="207">
        <v>858</v>
      </c>
      <c r="G27" s="125">
        <f>G28+G31</f>
        <v>420</v>
      </c>
      <c r="H27" s="207">
        <v>160</v>
      </c>
      <c r="I27" s="207">
        <v>548</v>
      </c>
      <c r="J27" s="125">
        <f>J28+J31</f>
        <v>354</v>
      </c>
      <c r="K27" s="207">
        <v>0</v>
      </c>
      <c r="L27" s="207">
        <v>0</v>
      </c>
      <c r="M27" s="126">
        <f>M28+M31</f>
        <v>0</v>
      </c>
      <c r="N27" s="124">
        <f t="shared" si="14"/>
        <v>419.19507186858317</v>
      </c>
      <c r="O27" s="125">
        <f t="shared" si="14"/>
        <v>742.16846652267816</v>
      </c>
      <c r="P27" s="127">
        <f t="shared" si="14"/>
        <v>395.52317880794703</v>
      </c>
      <c r="Q27" s="63"/>
    </row>
    <row r="28" spans="1:17" x14ac:dyDescent="0.2">
      <c r="A28" s="95"/>
      <c r="B28" s="96"/>
      <c r="C28" s="93" t="s">
        <v>7</v>
      </c>
      <c r="D28" s="94"/>
      <c r="E28" s="207">
        <v>562</v>
      </c>
      <c r="F28" s="207">
        <v>858</v>
      </c>
      <c r="G28" s="125">
        <f>G29+G30</f>
        <v>420</v>
      </c>
      <c r="H28" s="207">
        <v>160</v>
      </c>
      <c r="I28" s="207">
        <v>548</v>
      </c>
      <c r="J28" s="125">
        <f>J29+J30</f>
        <v>354</v>
      </c>
      <c r="K28" s="207">
        <v>0</v>
      </c>
      <c r="L28" s="207">
        <v>0</v>
      </c>
      <c r="M28" s="126">
        <f>M29+M30</f>
        <v>0</v>
      </c>
      <c r="N28" s="124">
        <f t="shared" si="14"/>
        <v>419.19507186858317</v>
      </c>
      <c r="O28" s="125">
        <f t="shared" si="14"/>
        <v>742.16846652267816</v>
      </c>
      <c r="P28" s="127">
        <f t="shared" si="14"/>
        <v>395.52317880794703</v>
      </c>
      <c r="Q28" s="63"/>
    </row>
    <row r="29" spans="1:17" x14ac:dyDescent="0.2">
      <c r="A29" s="95"/>
      <c r="B29" s="97"/>
      <c r="C29" s="96"/>
      <c r="D29" s="94" t="s">
        <v>0</v>
      </c>
      <c r="E29" s="190">
        <v>562</v>
      </c>
      <c r="F29" s="190">
        <v>858</v>
      </c>
      <c r="G29" s="128">
        <f>Vzor!I40</f>
        <v>420</v>
      </c>
      <c r="H29" s="192">
        <v>160</v>
      </c>
      <c r="I29" s="192">
        <v>548</v>
      </c>
      <c r="J29" s="126">
        <f>Vzor!J40</f>
        <v>354</v>
      </c>
      <c r="K29" s="207">
        <v>0</v>
      </c>
      <c r="L29" s="207">
        <v>0</v>
      </c>
      <c r="M29" s="129">
        <f>Vzor!K40</f>
        <v>0</v>
      </c>
      <c r="N29" s="124">
        <f t="shared" si="14"/>
        <v>419.19507186858317</v>
      </c>
      <c r="O29" s="125">
        <f t="shared" si="14"/>
        <v>742.16846652267816</v>
      </c>
      <c r="P29" s="127">
        <f t="shared" si="14"/>
        <v>395.52317880794703</v>
      </c>
      <c r="Q29" s="63"/>
    </row>
    <row r="30" spans="1:17" x14ac:dyDescent="0.2">
      <c r="A30" s="95"/>
      <c r="B30" s="97"/>
      <c r="C30" s="98"/>
      <c r="D30" s="91" t="s">
        <v>1</v>
      </c>
      <c r="E30" s="190">
        <v>0</v>
      </c>
      <c r="F30" s="190">
        <v>0</v>
      </c>
      <c r="G30" s="190">
        <v>0</v>
      </c>
      <c r="H30" s="192">
        <v>0</v>
      </c>
      <c r="I30" s="192">
        <v>0</v>
      </c>
      <c r="J30" s="192">
        <v>0</v>
      </c>
      <c r="K30" s="207">
        <v>0</v>
      </c>
      <c r="L30" s="207">
        <v>0</v>
      </c>
      <c r="M30" s="193">
        <v>0</v>
      </c>
      <c r="N30" s="124">
        <f t="shared" si="14"/>
        <v>0</v>
      </c>
      <c r="O30" s="125">
        <f t="shared" si="14"/>
        <v>0</v>
      </c>
      <c r="P30" s="127">
        <f t="shared" si="14"/>
        <v>0</v>
      </c>
      <c r="Q30" s="63"/>
    </row>
    <row r="31" spans="1:17" x14ac:dyDescent="0.2">
      <c r="A31" s="95"/>
      <c r="B31" s="98"/>
      <c r="C31" s="90" t="s">
        <v>69</v>
      </c>
      <c r="D31" s="91"/>
      <c r="E31" s="190">
        <v>0</v>
      </c>
      <c r="F31" s="190">
        <v>0</v>
      </c>
      <c r="G31" s="128">
        <f>Vzor!I41</f>
        <v>0</v>
      </c>
      <c r="H31" s="192">
        <v>0</v>
      </c>
      <c r="I31" s="192">
        <v>0</v>
      </c>
      <c r="J31" s="126">
        <f>Vzor!J41</f>
        <v>0</v>
      </c>
      <c r="K31" s="207">
        <v>0</v>
      </c>
      <c r="L31" s="207">
        <v>0</v>
      </c>
      <c r="M31" s="129">
        <f>Vzor!K41</f>
        <v>0</v>
      </c>
      <c r="N31" s="124">
        <f t="shared" si="14"/>
        <v>0</v>
      </c>
      <c r="O31" s="125">
        <f t="shared" si="14"/>
        <v>0</v>
      </c>
      <c r="P31" s="127">
        <f t="shared" si="14"/>
        <v>0</v>
      </c>
      <c r="Q31" s="63"/>
    </row>
    <row r="32" spans="1:17" x14ac:dyDescent="0.2">
      <c r="A32" s="95"/>
      <c r="B32" s="93" t="s">
        <v>8</v>
      </c>
      <c r="C32" s="93"/>
      <c r="D32" s="94"/>
      <c r="E32" s="190">
        <v>0</v>
      </c>
      <c r="F32" s="190">
        <v>0</v>
      </c>
      <c r="G32" s="190">
        <v>0</v>
      </c>
      <c r="H32" s="192">
        <v>0</v>
      </c>
      <c r="I32" s="192">
        <v>0</v>
      </c>
      <c r="J32" s="192">
        <v>0</v>
      </c>
      <c r="K32" s="207">
        <v>0</v>
      </c>
      <c r="L32" s="207">
        <v>0</v>
      </c>
      <c r="M32" s="193">
        <v>0</v>
      </c>
      <c r="N32" s="124">
        <f t="shared" si="14"/>
        <v>0</v>
      </c>
      <c r="O32" s="125">
        <f t="shared" si="14"/>
        <v>0</v>
      </c>
      <c r="P32" s="127">
        <f t="shared" si="14"/>
        <v>0</v>
      </c>
      <c r="Q32" s="63"/>
    </row>
    <row r="33" spans="1:17" x14ac:dyDescent="0.2">
      <c r="A33" s="95"/>
      <c r="B33" s="93" t="s">
        <v>9</v>
      </c>
      <c r="C33" s="93"/>
      <c r="D33" s="94"/>
      <c r="E33" s="190">
        <v>0</v>
      </c>
      <c r="F33" s="190">
        <v>0</v>
      </c>
      <c r="G33" s="190">
        <v>0</v>
      </c>
      <c r="H33" s="192">
        <v>0</v>
      </c>
      <c r="I33" s="192">
        <v>0</v>
      </c>
      <c r="J33" s="192">
        <v>0</v>
      </c>
      <c r="K33" s="207">
        <v>0</v>
      </c>
      <c r="L33" s="207">
        <v>0</v>
      </c>
      <c r="M33" s="193">
        <v>0</v>
      </c>
      <c r="N33" s="124">
        <f t="shared" si="14"/>
        <v>0</v>
      </c>
      <c r="O33" s="125">
        <f t="shared" si="14"/>
        <v>0</v>
      </c>
      <c r="P33" s="127">
        <f t="shared" si="14"/>
        <v>0</v>
      </c>
      <c r="Q33" s="63"/>
    </row>
    <row r="34" spans="1:17" ht="13.5" thickBot="1" x14ac:dyDescent="0.25">
      <c r="A34" s="99"/>
      <c r="B34" s="100" t="s">
        <v>2</v>
      </c>
      <c r="C34" s="100"/>
      <c r="D34" s="101"/>
      <c r="E34" s="191">
        <v>0</v>
      </c>
      <c r="F34" s="191">
        <v>0</v>
      </c>
      <c r="G34" s="191">
        <v>0</v>
      </c>
      <c r="H34" s="194">
        <v>0</v>
      </c>
      <c r="I34" s="194">
        <v>0</v>
      </c>
      <c r="J34" s="194">
        <v>0</v>
      </c>
      <c r="K34" s="208">
        <v>0</v>
      </c>
      <c r="L34" s="208">
        <v>0</v>
      </c>
      <c r="M34" s="195">
        <v>0</v>
      </c>
      <c r="N34" s="131">
        <f t="shared" si="14"/>
        <v>0</v>
      </c>
      <c r="O34" s="130">
        <f t="shared" si="14"/>
        <v>0</v>
      </c>
      <c r="P34" s="132">
        <f t="shared" si="14"/>
        <v>0</v>
      </c>
      <c r="Q34" s="63"/>
    </row>
    <row r="35" spans="1:17" ht="13.5" thickBot="1" x14ac:dyDescent="0.25">
      <c r="A35" s="100"/>
      <c r="B35" s="83" t="s">
        <v>53</v>
      </c>
      <c r="C35" s="84"/>
      <c r="D35" s="84"/>
      <c r="E35" s="133">
        <f>E32+E33+E34+E30</f>
        <v>0</v>
      </c>
      <c r="F35" s="133">
        <f>F32+F33+F34+F30</f>
        <v>0</v>
      </c>
      <c r="G35" s="134">
        <f>G32+G33+G34+G30</f>
        <v>0</v>
      </c>
      <c r="H35" s="65"/>
      <c r="I35" s="65"/>
      <c r="J35" s="65"/>
      <c r="K35" s="65"/>
      <c r="L35" s="65"/>
      <c r="M35" s="65"/>
      <c r="N35" s="65"/>
      <c r="O35" s="65"/>
      <c r="P35" s="65"/>
      <c r="Q35" s="63"/>
    </row>
    <row r="36" spans="1:17" ht="13.5" thickBot="1" x14ac:dyDescent="0.25">
      <c r="A36" s="85"/>
      <c r="B36" s="85"/>
      <c r="C36" s="85"/>
      <c r="D36" s="85"/>
      <c r="Q36" s="63"/>
    </row>
    <row r="37" spans="1:17" ht="12.75" customHeight="1" x14ac:dyDescent="0.2">
      <c r="A37" s="304" t="s">
        <v>3</v>
      </c>
      <c r="B37" s="305"/>
      <c r="C37" s="305"/>
      <c r="D37" s="306"/>
      <c r="E37" s="291" t="s">
        <v>26</v>
      </c>
      <c r="F37" s="289"/>
      <c r="G37" s="289"/>
      <c r="H37" s="289"/>
      <c r="I37" s="289"/>
      <c r="J37" s="289"/>
      <c r="K37" s="289"/>
      <c r="L37" s="289"/>
      <c r="M37" s="289"/>
      <c r="N37" s="281" t="s">
        <v>27</v>
      </c>
      <c r="O37" s="282"/>
      <c r="P37" s="283"/>
      <c r="Q37" s="63"/>
    </row>
    <row r="38" spans="1:17" x14ac:dyDescent="0.2">
      <c r="A38" s="307"/>
      <c r="B38" s="308"/>
      <c r="C38" s="308"/>
      <c r="D38" s="309"/>
      <c r="E38" s="301" t="s">
        <v>10</v>
      </c>
      <c r="F38" s="296"/>
      <c r="G38" s="302"/>
      <c r="H38" s="303" t="s">
        <v>11</v>
      </c>
      <c r="I38" s="296"/>
      <c r="J38" s="302"/>
      <c r="K38" s="303" t="s">
        <v>12</v>
      </c>
      <c r="L38" s="296"/>
      <c r="M38" s="296"/>
      <c r="N38" s="292" t="s">
        <v>28</v>
      </c>
      <c r="O38" s="293"/>
      <c r="P38" s="294"/>
      <c r="Q38" s="63"/>
    </row>
    <row r="39" spans="1:17" ht="14.25" x14ac:dyDescent="0.25">
      <c r="A39" s="307"/>
      <c r="B39" s="308"/>
      <c r="C39" s="308"/>
      <c r="D39" s="309"/>
      <c r="E39" s="295" t="s">
        <v>65</v>
      </c>
      <c r="F39" s="296"/>
      <c r="G39" s="302"/>
      <c r="H39" s="313" t="s">
        <v>66</v>
      </c>
      <c r="I39" s="296"/>
      <c r="J39" s="302"/>
      <c r="K39" s="313" t="s">
        <v>67</v>
      </c>
      <c r="L39" s="296"/>
      <c r="M39" s="296"/>
      <c r="N39" s="295" t="s">
        <v>68</v>
      </c>
      <c r="O39" s="296"/>
      <c r="P39" s="297"/>
      <c r="Q39" s="63"/>
    </row>
    <row r="40" spans="1:17" ht="13.5" thickBot="1" x14ac:dyDescent="0.25">
      <c r="A40" s="310"/>
      <c r="B40" s="311"/>
      <c r="C40" s="311"/>
      <c r="D40" s="312"/>
      <c r="E40" s="40">
        <f>F40-1</f>
        <v>2022</v>
      </c>
      <c r="F40" s="41">
        <f>G40-1</f>
        <v>2023</v>
      </c>
      <c r="G40" s="41">
        <f>Vzor!N5</f>
        <v>2024</v>
      </c>
      <c r="H40" s="167">
        <f t="shared" ref="H40" si="15">E40</f>
        <v>2022</v>
      </c>
      <c r="I40" s="41">
        <f t="shared" ref="I40" si="16">F40</f>
        <v>2023</v>
      </c>
      <c r="J40" s="41">
        <f t="shared" ref="J40" si="17">G40</f>
        <v>2024</v>
      </c>
      <c r="K40" s="167">
        <f t="shared" ref="K40" si="18">E40</f>
        <v>2022</v>
      </c>
      <c r="L40" s="41">
        <f t="shared" ref="L40" si="19">F40</f>
        <v>2023</v>
      </c>
      <c r="M40" s="41">
        <f t="shared" ref="M40" si="20">G40</f>
        <v>2024</v>
      </c>
      <c r="N40" s="40">
        <f t="shared" ref="N40" si="21">E40</f>
        <v>2022</v>
      </c>
      <c r="O40" s="41">
        <f t="shared" ref="O40" si="22">F40</f>
        <v>2023</v>
      </c>
      <c r="P40" s="64">
        <f t="shared" ref="P40" si="23">G40</f>
        <v>2024</v>
      </c>
      <c r="Q40" s="63"/>
    </row>
    <row r="41" spans="1:17" ht="13.5" customHeight="1" thickBot="1" x14ac:dyDescent="0.25">
      <c r="A41" s="14" t="s">
        <v>4</v>
      </c>
      <c r="B41" s="15"/>
      <c r="C41" s="15"/>
      <c r="D41" s="16"/>
      <c r="E41" s="147">
        <f>IFERROR(E25/E9,0)</f>
        <v>378.72727272727275</v>
      </c>
      <c r="F41" s="148">
        <f>IFERROR(F25/F9,0)</f>
        <v>362.16666666666669</v>
      </c>
      <c r="G41" s="148">
        <f t="shared" ref="G41:G50" si="24">IF(G9,G25/G9,0)</f>
        <v>252.33333333333334</v>
      </c>
      <c r="H41" s="148">
        <f t="shared" ref="H41:H45" si="25">H25/H9</f>
        <v>456</v>
      </c>
      <c r="I41" s="148" t="e">
        <f>I25/I9</f>
        <v>#DIV/0!</v>
      </c>
      <c r="J41" s="148">
        <f>IF(J9,J25/J9,0)</f>
        <v>194.91666666666666</v>
      </c>
      <c r="K41" s="148">
        <f>IF(K9,K25/K9,0)</f>
        <v>0</v>
      </c>
      <c r="L41" s="148">
        <f>IF(L9,L25/L9,0)</f>
        <v>0</v>
      </c>
      <c r="M41" s="149">
        <f>IF(M9,M25/M9,0)</f>
        <v>0</v>
      </c>
      <c r="N41" s="147">
        <f>N25/N9</f>
        <v>382.41301350978773</v>
      </c>
      <c r="O41" s="148">
        <f>O25/O9</f>
        <v>362.16666666666669</v>
      </c>
      <c r="P41" s="150">
        <f t="shared" ref="P41:P50" si="26">IF(P9,P25/P9,0)</f>
        <v>224.46478873239434</v>
      </c>
      <c r="Q41" s="63"/>
    </row>
    <row r="42" spans="1:17" ht="13.5" thickTop="1" x14ac:dyDescent="0.2">
      <c r="A42" s="13" t="s">
        <v>5</v>
      </c>
      <c r="B42" s="6"/>
      <c r="C42" s="6"/>
      <c r="D42" s="7"/>
      <c r="E42" s="151">
        <f t="shared" ref="E42:E45" si="27">E26/E10</f>
        <v>43.230769230769234</v>
      </c>
      <c r="F42" s="152">
        <f>IFERROR(F26/F10,0)</f>
        <v>66</v>
      </c>
      <c r="G42" s="152">
        <f t="shared" si="24"/>
        <v>35</v>
      </c>
      <c r="H42" s="152">
        <f t="shared" si="25"/>
        <v>13.333333333333334</v>
      </c>
      <c r="I42" s="152">
        <f t="shared" ref="I42:N42" si="28">I26/I10</f>
        <v>54.8</v>
      </c>
      <c r="J42" s="152">
        <f t="shared" ref="J42:J50" si="29">IF(J10,J26/J10,0)</f>
        <v>32.18181818181818</v>
      </c>
      <c r="K42" s="152">
        <f t="shared" ref="K42:L45" si="30">IFERROR(K26/K10,0)</f>
        <v>0</v>
      </c>
      <c r="L42" s="152">
        <f t="shared" si="30"/>
        <v>0</v>
      </c>
      <c r="M42" s="152">
        <f t="shared" ref="M42:M47" si="31">IF(M10,M26/M10,0)</f>
        <v>0</v>
      </c>
      <c r="N42" s="151">
        <f t="shared" si="28"/>
        <v>33.15167262098084</v>
      </c>
      <c r="O42" s="152">
        <f t="shared" ref="O42:O45" si="32">O26/O10</f>
        <v>62.477090909090904</v>
      </c>
      <c r="P42" s="153">
        <f t="shared" si="26"/>
        <v>34.011389521640091</v>
      </c>
      <c r="Q42" s="63"/>
    </row>
    <row r="43" spans="1:17" x14ac:dyDescent="0.2">
      <c r="A43" s="8"/>
      <c r="B43" s="4" t="s">
        <v>6</v>
      </c>
      <c r="C43" s="4"/>
      <c r="D43" s="5"/>
      <c r="E43" s="154">
        <f t="shared" si="27"/>
        <v>43.230769230769234</v>
      </c>
      <c r="F43" s="155">
        <f>IFERROR(F27/F11,0)</f>
        <v>66</v>
      </c>
      <c r="G43" s="135">
        <f t="shared" si="24"/>
        <v>35</v>
      </c>
      <c r="H43" s="156">
        <f t="shared" si="25"/>
        <v>13.333333333333334</v>
      </c>
      <c r="I43" s="156">
        <f t="shared" ref="I43:N43" si="33">I27/I11</f>
        <v>54.8</v>
      </c>
      <c r="J43" s="135">
        <f t="shared" si="29"/>
        <v>32.18181818181818</v>
      </c>
      <c r="K43" s="135">
        <f t="shared" si="30"/>
        <v>0</v>
      </c>
      <c r="L43" s="135">
        <f t="shared" si="30"/>
        <v>0</v>
      </c>
      <c r="M43" s="135">
        <f t="shared" si="31"/>
        <v>0</v>
      </c>
      <c r="N43" s="154">
        <f t="shared" si="33"/>
        <v>33.15167262098084</v>
      </c>
      <c r="O43" s="135">
        <f t="shared" si="32"/>
        <v>62.477090909090904</v>
      </c>
      <c r="P43" s="157">
        <f t="shared" si="26"/>
        <v>34.011389521640091</v>
      </c>
      <c r="Q43" s="63"/>
    </row>
    <row r="44" spans="1:17" x14ac:dyDescent="0.2">
      <c r="A44" s="9"/>
      <c r="B44" s="11"/>
      <c r="C44" s="4" t="s">
        <v>7</v>
      </c>
      <c r="D44" s="5"/>
      <c r="E44" s="154">
        <f t="shared" si="27"/>
        <v>43.230769230769234</v>
      </c>
      <c r="F44" s="155">
        <f>IFERROR(F28/F12,0)</f>
        <v>66</v>
      </c>
      <c r="G44" s="135">
        <f t="shared" si="24"/>
        <v>35</v>
      </c>
      <c r="H44" s="156">
        <f t="shared" si="25"/>
        <v>13.333333333333334</v>
      </c>
      <c r="I44" s="156">
        <f t="shared" ref="I44:N44" si="34">I28/I12</f>
        <v>54.8</v>
      </c>
      <c r="J44" s="135">
        <f t="shared" si="29"/>
        <v>32.18181818181818</v>
      </c>
      <c r="K44" s="135">
        <f t="shared" si="30"/>
        <v>0</v>
      </c>
      <c r="L44" s="135">
        <f t="shared" si="30"/>
        <v>0</v>
      </c>
      <c r="M44" s="135">
        <f t="shared" si="31"/>
        <v>0</v>
      </c>
      <c r="N44" s="154">
        <f t="shared" si="34"/>
        <v>33.15167262098084</v>
      </c>
      <c r="O44" s="135">
        <f t="shared" si="32"/>
        <v>62.477090909090904</v>
      </c>
      <c r="P44" s="157">
        <f t="shared" si="26"/>
        <v>34.011389521640091</v>
      </c>
      <c r="Q44" s="63"/>
    </row>
    <row r="45" spans="1:17" x14ac:dyDescent="0.2">
      <c r="A45" s="9"/>
      <c r="B45" s="12"/>
      <c r="C45" s="11"/>
      <c r="D45" s="5" t="s">
        <v>0</v>
      </c>
      <c r="E45" s="154">
        <f t="shared" si="27"/>
        <v>43.230769230769234</v>
      </c>
      <c r="F45" s="155">
        <f>IFERROR(F29/F13,0)</f>
        <v>66</v>
      </c>
      <c r="G45" s="135">
        <f t="shared" si="24"/>
        <v>35</v>
      </c>
      <c r="H45" s="156">
        <f t="shared" si="25"/>
        <v>13.333333333333334</v>
      </c>
      <c r="I45" s="156">
        <f t="shared" ref="I45:N45" si="35">I29/I13</f>
        <v>54.8</v>
      </c>
      <c r="J45" s="135">
        <f t="shared" si="29"/>
        <v>32.18181818181818</v>
      </c>
      <c r="K45" s="135">
        <f t="shared" si="30"/>
        <v>0</v>
      </c>
      <c r="L45" s="135">
        <f t="shared" si="30"/>
        <v>0</v>
      </c>
      <c r="M45" s="135">
        <f t="shared" si="31"/>
        <v>0</v>
      </c>
      <c r="N45" s="154">
        <f t="shared" si="35"/>
        <v>33.15167262098084</v>
      </c>
      <c r="O45" s="135">
        <f t="shared" si="32"/>
        <v>62.477090909090904</v>
      </c>
      <c r="P45" s="157">
        <f t="shared" si="26"/>
        <v>34.011389521640091</v>
      </c>
      <c r="Q45" s="63"/>
    </row>
    <row r="46" spans="1:17" x14ac:dyDescent="0.2">
      <c r="A46" s="9"/>
      <c r="B46" s="12"/>
      <c r="C46" s="3"/>
      <c r="D46" s="7" t="s">
        <v>1</v>
      </c>
      <c r="E46" s="154">
        <f t="shared" ref="E46:F48" si="36">IFERROR(E30/E14,0)</f>
        <v>0</v>
      </c>
      <c r="F46" s="155">
        <f t="shared" si="36"/>
        <v>0</v>
      </c>
      <c r="G46" s="135">
        <f t="shared" si="24"/>
        <v>0</v>
      </c>
      <c r="H46" s="156">
        <f t="shared" ref="H46:I48" si="37">IFERROR(H30/H14,0)</f>
        <v>0</v>
      </c>
      <c r="I46" s="156">
        <f t="shared" si="37"/>
        <v>0</v>
      </c>
      <c r="J46" s="135">
        <f t="shared" si="29"/>
        <v>0</v>
      </c>
      <c r="K46" s="135">
        <f t="shared" ref="K46:M50" si="38">IF(K14,K30/K14,0)</f>
        <v>0</v>
      </c>
      <c r="L46" s="135">
        <f t="shared" si="38"/>
        <v>0</v>
      </c>
      <c r="M46" s="135">
        <f t="shared" si="31"/>
        <v>0</v>
      </c>
      <c r="N46" s="154">
        <f t="shared" ref="N46:O48" si="39">IFERROR(N30/N14,0)</f>
        <v>0</v>
      </c>
      <c r="O46" s="135">
        <f t="shared" si="39"/>
        <v>0</v>
      </c>
      <c r="P46" s="157">
        <f t="shared" si="26"/>
        <v>0</v>
      </c>
      <c r="Q46" s="63"/>
    </row>
    <row r="47" spans="1:17" x14ac:dyDescent="0.2">
      <c r="A47" s="9"/>
      <c r="B47" s="3"/>
      <c r="C47" s="6" t="s">
        <v>69</v>
      </c>
      <c r="D47" s="7"/>
      <c r="E47" s="154">
        <f t="shared" si="36"/>
        <v>0</v>
      </c>
      <c r="F47" s="155">
        <f t="shared" si="36"/>
        <v>0</v>
      </c>
      <c r="G47" s="135">
        <f t="shared" si="24"/>
        <v>0</v>
      </c>
      <c r="H47" s="156">
        <f t="shared" si="37"/>
        <v>0</v>
      </c>
      <c r="I47" s="156">
        <f t="shared" si="37"/>
        <v>0</v>
      </c>
      <c r="J47" s="135">
        <f t="shared" si="29"/>
        <v>0</v>
      </c>
      <c r="K47" s="135">
        <f>IFERROR(K31/K15,0)</f>
        <v>0</v>
      </c>
      <c r="L47" s="135">
        <f t="shared" si="38"/>
        <v>0</v>
      </c>
      <c r="M47" s="135">
        <f t="shared" si="31"/>
        <v>0</v>
      </c>
      <c r="N47" s="154">
        <f t="shared" si="39"/>
        <v>0</v>
      </c>
      <c r="O47" s="135">
        <f t="shared" si="39"/>
        <v>0</v>
      </c>
      <c r="P47" s="157">
        <f t="shared" si="26"/>
        <v>0</v>
      </c>
      <c r="Q47" s="63"/>
    </row>
    <row r="48" spans="1:17" x14ac:dyDescent="0.2">
      <c r="A48" s="9"/>
      <c r="B48" s="4" t="s">
        <v>8</v>
      </c>
      <c r="C48" s="4"/>
      <c r="D48" s="5"/>
      <c r="E48" s="154">
        <f t="shared" si="36"/>
        <v>0</v>
      </c>
      <c r="F48" s="135">
        <f t="shared" si="36"/>
        <v>0</v>
      </c>
      <c r="G48" s="135">
        <f t="shared" si="24"/>
        <v>0</v>
      </c>
      <c r="H48" s="135">
        <f t="shared" si="37"/>
        <v>0</v>
      </c>
      <c r="I48" s="135">
        <f t="shared" si="37"/>
        <v>0</v>
      </c>
      <c r="J48" s="135">
        <f t="shared" si="29"/>
        <v>0</v>
      </c>
      <c r="K48" s="135">
        <f t="shared" si="38"/>
        <v>0</v>
      </c>
      <c r="L48" s="135">
        <f t="shared" si="38"/>
        <v>0</v>
      </c>
      <c r="M48" s="158">
        <f t="shared" si="38"/>
        <v>0</v>
      </c>
      <c r="N48" s="154">
        <f t="shared" si="39"/>
        <v>0</v>
      </c>
      <c r="O48" s="135">
        <f t="shared" si="39"/>
        <v>0</v>
      </c>
      <c r="P48" s="157">
        <f t="shared" si="26"/>
        <v>0</v>
      </c>
      <c r="Q48" s="63"/>
    </row>
    <row r="49" spans="1:17" x14ac:dyDescent="0.2">
      <c r="A49" s="9"/>
      <c r="B49" s="4" t="s">
        <v>9</v>
      </c>
      <c r="C49" s="4"/>
      <c r="D49" s="5"/>
      <c r="E49" s="154">
        <f>IF(E17,E33/E17,0)</f>
        <v>0</v>
      </c>
      <c r="F49" s="135">
        <f>IF(F17,F33/F17,0)</f>
        <v>0</v>
      </c>
      <c r="G49" s="155">
        <f t="shared" si="24"/>
        <v>0</v>
      </c>
      <c r="H49" s="135">
        <f>IF(H17,H33/H17,0)</f>
        <v>0</v>
      </c>
      <c r="I49" s="135">
        <f>IF(I17,I33/I17,0)</f>
        <v>0</v>
      </c>
      <c r="J49" s="135">
        <f t="shared" si="29"/>
        <v>0</v>
      </c>
      <c r="K49" s="135">
        <f t="shared" si="38"/>
        <v>0</v>
      </c>
      <c r="L49" s="135">
        <f t="shared" si="38"/>
        <v>0</v>
      </c>
      <c r="M49" s="157">
        <f t="shared" si="38"/>
        <v>0</v>
      </c>
      <c r="N49" s="155">
        <f>IF(N17,N33/N17,0)</f>
        <v>0</v>
      </c>
      <c r="O49" s="135">
        <f>IF(O17,O33/O17,0)</f>
        <v>0</v>
      </c>
      <c r="P49" s="157">
        <f t="shared" si="26"/>
        <v>0</v>
      </c>
      <c r="Q49" s="63"/>
    </row>
    <row r="50" spans="1:17" ht="13.5" thickBot="1" x14ac:dyDescent="0.25">
      <c r="A50" s="10"/>
      <c r="B50" s="1" t="s">
        <v>2</v>
      </c>
      <c r="C50" s="1"/>
      <c r="D50" s="2"/>
      <c r="E50" s="159">
        <f>IFERROR(E34/E18,0)</f>
        <v>0</v>
      </c>
      <c r="F50" s="160">
        <f>IFERROR(F34/F18,0)</f>
        <v>0</v>
      </c>
      <c r="G50" s="161">
        <f t="shared" si="24"/>
        <v>0</v>
      </c>
      <c r="H50" s="160">
        <f>IFERROR(H34/H18,0)</f>
        <v>0</v>
      </c>
      <c r="I50" s="160">
        <f>IFERROR(I34/I18,0)</f>
        <v>0</v>
      </c>
      <c r="J50" s="161">
        <f t="shared" si="29"/>
        <v>0</v>
      </c>
      <c r="K50" s="161">
        <f>IF(K18,K34/K18,0)</f>
        <v>0</v>
      </c>
      <c r="L50" s="161">
        <f>IF(L18,L34/L18,0)</f>
        <v>0</v>
      </c>
      <c r="M50" s="162">
        <f t="shared" si="38"/>
        <v>0</v>
      </c>
      <c r="N50" s="159">
        <f>IFERROR(N34/N18,0)</f>
        <v>0</v>
      </c>
      <c r="O50" s="161">
        <f>IFERROR(O34/O18,0)</f>
        <v>0</v>
      </c>
      <c r="P50" s="163">
        <f t="shared" si="26"/>
        <v>0</v>
      </c>
      <c r="Q50" s="63"/>
    </row>
  </sheetData>
  <mergeCells count="36">
    <mergeCell ref="A37:D40"/>
    <mergeCell ref="H38:J38"/>
    <mergeCell ref="K38:M38"/>
    <mergeCell ref="H22:J22"/>
    <mergeCell ref="K22:M22"/>
    <mergeCell ref="H39:J39"/>
    <mergeCell ref="K39:M39"/>
    <mergeCell ref="E39:G39"/>
    <mergeCell ref="E38:G38"/>
    <mergeCell ref="E37:M37"/>
    <mergeCell ref="A5:D8"/>
    <mergeCell ref="A21:D24"/>
    <mergeCell ref="E22:G22"/>
    <mergeCell ref="E23:G23"/>
    <mergeCell ref="E21:M21"/>
    <mergeCell ref="H23:J23"/>
    <mergeCell ref="K23:M23"/>
    <mergeCell ref="E7:G7"/>
    <mergeCell ref="H7:J7"/>
    <mergeCell ref="K7:M7"/>
    <mergeCell ref="H1:J1"/>
    <mergeCell ref="K1:M1"/>
    <mergeCell ref="E5:M5"/>
    <mergeCell ref="E6:G6"/>
    <mergeCell ref="E1:G1"/>
    <mergeCell ref="H6:J6"/>
    <mergeCell ref="K6:M6"/>
    <mergeCell ref="N38:P38"/>
    <mergeCell ref="N39:P39"/>
    <mergeCell ref="N5:P5"/>
    <mergeCell ref="N21:P21"/>
    <mergeCell ref="N37:P37"/>
    <mergeCell ref="N6:P6"/>
    <mergeCell ref="N7:P7"/>
    <mergeCell ref="N22:P22"/>
    <mergeCell ref="N23:P23"/>
  </mergeCells>
  <phoneticPr fontId="2" type="noConversion"/>
  <pageMargins left="0.19685039370078741" right="0.19685039370078741" top="0.19685039370078741" bottom="0.19685039370078741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Vzor</vt:lpstr>
      <vt:lpstr>Histor</vt:lpstr>
      <vt:lpstr>Vzor!Oblast_tisku</vt:lpstr>
    </vt:vector>
  </TitlesOfParts>
  <Company>ERÚ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Šefránek</dc:creator>
  <cp:lastModifiedBy>Grofič Jakub</cp:lastModifiedBy>
  <cp:lastPrinted>2022-03-30T07:16:29Z</cp:lastPrinted>
  <dcterms:created xsi:type="dcterms:W3CDTF">2009-08-05T16:06:16Z</dcterms:created>
  <dcterms:modified xsi:type="dcterms:W3CDTF">2025-04-02T14:49:26Z</dcterms:modified>
  <cp:category>Veřejné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Tagging.ClassificationMark.P00">
    <vt:lpwstr>&lt;ClassificationMark xmlns:xsd="http://www.w3.org/2001/XMLSchema" xmlns:xsi="http://www.w3.org/2001/XMLSchema-instance" margin="NaN" class="C0" owner="Šefránek" position="TopRight" marginX="0" marginY="0" classifiedOn="2025-03-28T09:18:00.2720801+01:0</vt:lpwstr>
  </property>
  <property fmtid="{D5CDD505-2E9C-101B-9397-08002B2CF9AE}" pid="3" name="DocumentTagging.ClassificationMark.P01">
    <vt:lpwstr>0" showPrintedBy="false" showPrintDate="false" language="cs" ApplicationVersion="Microsoft Excel, 14.0" addinVersion="5.6.3.0" template="CEZ"&gt;&lt;history bulk="false" class="Veřejné" code="C0" user="Grofič Jakub" divisionPrefix="ESL" mappingVersion="1" </vt:lpwstr>
  </property>
  <property fmtid="{D5CDD505-2E9C-101B-9397-08002B2CF9AE}" pid="4" name="DocumentTagging.ClassificationMark.P02">
    <vt:lpwstr>date="2025-03-28T09:18:00.2730991+01:00" /&gt;&lt;recipients /&gt;&lt;documentOwners /&gt;&lt;/ClassificationMark&gt;</vt:lpwstr>
  </property>
  <property fmtid="{D5CDD505-2E9C-101B-9397-08002B2CF9AE}" pid="5" name="DocumentTagging.ClassificationMark">
    <vt:lpwstr>￼PARTS:3</vt:lpwstr>
  </property>
  <property fmtid="{D5CDD505-2E9C-101B-9397-08002B2CF9AE}" pid="6" name="DocumentClasification">
    <vt:lpwstr>Veřejné</vt:lpwstr>
  </property>
  <property fmtid="{D5CDD505-2E9C-101B-9397-08002B2CF9AE}" pid="7" name="CEZ_DLP">
    <vt:lpwstr>CEZ:ESL:D</vt:lpwstr>
  </property>
</Properties>
</file>